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álculo mástil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<sst xmlns="http://schemas.openxmlformats.org/spreadsheetml/2006/main" count="115" uniqueCount="108">
  <si>
    <t>Solo hay que escribir en los espacios en este color</t>
  </si>
  <si>
    <t>HOJA de CÁLCULO DE RESISTENCIA DE MASTIL</t>
  </si>
  <si>
    <t>APLICACIÓN:</t>
  </si>
  <si>
    <t>Sirve para comprobar si el mástil soporta adecuadamente las antenas en una torreta.</t>
  </si>
  <si>
    <t>DIMENSIONES MASTIL</t>
  </si>
  <si>
    <t>(nota 0)</t>
  </si>
  <si>
    <t>Altura libre (m)</t>
  </si>
  <si>
    <t>Io=</t>
  </si>
  <si>
    <t>cm4</t>
  </si>
  <si>
    <t>Diam. ext.(mm)</t>
  </si>
  <si>
    <t>Wm=</t>
  </si>
  <si>
    <t>cm3</t>
  </si>
  <si>
    <t>Grosor pared(mm)</t>
  </si>
  <si>
    <t>A=</t>
  </si>
  <si>
    <t>cm2</t>
  </si>
  <si>
    <t>Altura total (m)</t>
  </si>
  <si>
    <t>MATERIAL MASTIL</t>
  </si>
  <si>
    <t>(kg/cm²)</t>
  </si>
  <si>
    <t>Resistencia:</t>
  </si>
  <si>
    <t>(nota 1)</t>
  </si>
  <si>
    <t>Coef.seguridad:</t>
  </si>
  <si>
    <t>Resistencia cálculo =</t>
  </si>
  <si>
    <t>kg/cm²</t>
  </si>
  <si>
    <t>VELOCIDAD MÁXIMA VIENTO</t>
  </si>
  <si>
    <t>(km/h)</t>
  </si>
  <si>
    <t>Velocidad:</t>
  </si>
  <si>
    <t>(nota 2)</t>
  </si>
  <si>
    <t>Carga debida al viento =</t>
  </si>
  <si>
    <t>kg/m²</t>
  </si>
  <si>
    <t>ANTENAS</t>
  </si>
  <si>
    <t>(nota 3)</t>
  </si>
  <si>
    <t>NOMBRE</t>
  </si>
  <si>
    <t>PESO (kg)</t>
  </si>
  <si>
    <t>SUP.ANT (m²)</t>
  </si>
  <si>
    <t>ALTURA LIBRE (m)</t>
  </si>
  <si>
    <t>MF (kg*cm)</t>
  </si>
  <si>
    <t>HF 1</t>
  </si>
  <si>
    <t>HF 2</t>
  </si>
  <si>
    <t>YAGI 50</t>
  </si>
  <si>
    <t>YAGI 144</t>
  </si>
  <si>
    <t>YAGI 432</t>
  </si>
  <si>
    <t>YAGI 1296</t>
  </si>
  <si>
    <t>VERTICAL</t>
  </si>
  <si>
    <t>MASTIL</t>
  </si>
  <si>
    <t xml:space="preserve">Peso total = </t>
  </si>
  <si>
    <t xml:space="preserve">MF total = </t>
  </si>
  <si>
    <t xml:space="preserve">σ = </t>
  </si>
  <si>
    <t>Tiene que ser menor que</t>
  </si>
  <si>
    <r>
      <t xml:space="preserve">El autor no se hace responsable </t>
    </r>
    <r>
      <rPr>
        <b/>
        <sz val="10"/>
        <rFont val="Arial"/>
        <family val="2"/>
      </rPr>
      <t>DE NADA</t>
    </r>
    <r>
      <rPr>
        <sz val="10"/>
        <rFont val="Arial"/>
        <family val="2"/>
      </rPr>
      <t>. Es una simple ayuda.</t>
    </r>
  </si>
  <si>
    <t>73 de EA2RL.</t>
  </si>
  <si>
    <t>NOTA 0</t>
  </si>
  <si>
    <t>Altura libre:</t>
  </si>
  <si>
    <t>En mastiles: Desde el plano de vientos superior.</t>
  </si>
  <si>
    <t>En torretas: Desde el rodamiento de la puntera</t>
  </si>
  <si>
    <t>Si el mástil es mayor de 9 metros, hay que colocar 2 planos de vientos.(ref.:1 cada 3 ó 4 metros)</t>
  </si>
  <si>
    <t>NOTA 1</t>
  </si>
  <si>
    <t>RESISTENCIA de MATERIALES (kg/cm2)</t>
  </si>
  <si>
    <t>Hierro</t>
  </si>
  <si>
    <t>Acero laminado</t>
  </si>
  <si>
    <t>Valor más común</t>
  </si>
  <si>
    <t>Fundición</t>
  </si>
  <si>
    <t>Bronce</t>
  </si>
  <si>
    <t>Recocido</t>
  </si>
  <si>
    <t>Duro</t>
  </si>
  <si>
    <t>Cobre</t>
  </si>
  <si>
    <t>Monel</t>
  </si>
  <si>
    <t>Acero</t>
  </si>
  <si>
    <t>AISI 304</t>
  </si>
  <si>
    <t>inoxidable</t>
  </si>
  <si>
    <t>AISI 305</t>
  </si>
  <si>
    <t>AISI 316</t>
  </si>
  <si>
    <t>Aluminio</t>
  </si>
  <si>
    <t>6061 T6</t>
  </si>
  <si>
    <t>2017 T4</t>
  </si>
  <si>
    <t>6061 0</t>
  </si>
  <si>
    <t>2024 T4</t>
  </si>
  <si>
    <t>7020 T6</t>
  </si>
  <si>
    <t>7075 T6</t>
  </si>
  <si>
    <t>Si se usa otro material y la resistencia se da en N/mm2,</t>
  </si>
  <si>
    <t>solo hay que multiplicarlo por 10 para obtener kg/cm2.</t>
  </si>
  <si>
    <t>Coeficiente de seguridad recomendable &gt;1,25</t>
  </si>
  <si>
    <t>NOTA 2</t>
  </si>
  <si>
    <t>VELOCIDAD VIENTO (km/h)</t>
  </si>
  <si>
    <r>
      <t xml:space="preserve">120km/h </t>
    </r>
    <r>
      <rPr>
        <sz val="7.5"/>
        <rFont val="Arial"/>
        <family val="2"/>
      </rPr>
      <t>(antena a menos de 20m del suelo)</t>
    </r>
  </si>
  <si>
    <r>
      <t xml:space="preserve">140km/h </t>
    </r>
    <r>
      <rPr>
        <sz val="7.5"/>
        <rFont val="Arial"/>
        <family val="2"/>
      </rPr>
      <t xml:space="preserve">(antena a más de 20m del suelo) </t>
    </r>
  </si>
  <si>
    <r>
      <t xml:space="preserve">160km/h </t>
    </r>
    <r>
      <rPr>
        <sz val="7.5"/>
        <rFont val="Arial"/>
        <family val="2"/>
      </rPr>
      <t xml:space="preserve">(en montañas o regiones costeras) </t>
    </r>
  </si>
  <si>
    <t>Como recomendación, poner una velocidad mayor que</t>
  </si>
  <si>
    <t>la máxima soportada por las antenas.</t>
  </si>
  <si>
    <t>NOTA 3</t>
  </si>
  <si>
    <t>Cualquier nombre es válido</t>
  </si>
  <si>
    <t>PESO</t>
  </si>
  <si>
    <t>Si el peso de la antena está en Libras...</t>
  </si>
  <si>
    <t>LBS =</t>
  </si>
  <si>
    <t>kgs</t>
  </si>
  <si>
    <t>SUP.ANT.</t>
  </si>
  <si>
    <t>Es la superficie expuesta al viento.</t>
  </si>
  <si>
    <t>Si la superficie de la antena está en "square foot"...</t>
  </si>
  <si>
    <t>SQ.FOOT=</t>
  </si>
  <si>
    <t>m2</t>
  </si>
  <si>
    <t>Si se da la carga en newtons (N) con una velocidad de viento (km/h)</t>
  </si>
  <si>
    <t>NOTA: 1 N = 0,1 daN = 0,1 kp = 0,1kg</t>
  </si>
  <si>
    <t>NOTA: 10 N = 1 daN = 1 kp = 1kg</t>
  </si>
  <si>
    <t>N=</t>
  </si>
  <si>
    <t>km/h=</t>
  </si>
  <si>
    <t>Sup.antena=</t>
  </si>
  <si>
    <t>ALTURA (libre)</t>
  </si>
  <si>
    <t>Se toma desde la sujeción del mástil (último plano de vientos si es mástil)</t>
  </si>
  <si>
    <t>En verticales, hay que poner el punto medio de la antena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</si>
</sst>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7.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3" fillId="3" borderId="3" xfId="0" applyFont="1" applyFill="1" applyBorder="1" applyAlignment="1">
      <alignment/>
    </xf>
    <xf numFmtId="0" fontId="0" fillId="4" borderId="4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4" borderId="5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Font="1" applyAlignment="1">
      <alignment horizontal="right"/>
    </xf>
    <xf numFmtId="0" fontId="0" fillId="4" borderId="7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5" xfId="0" applyFont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5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6" xfId="0" applyFill="1" applyBorder="1" applyAlignment="1">
      <alignment/>
    </xf>
    <xf numFmtId="0" fontId="1" fillId="7" borderId="9" xfId="0" applyFont="1" applyFill="1" applyBorder="1" applyAlignment="1">
      <alignment/>
    </xf>
    <xf numFmtId="0" fontId="0" fillId="7" borderId="5" xfId="0" applyFill="1" applyBorder="1" applyAlignment="1">
      <alignment/>
    </xf>
    <xf numFmtId="0" fontId="0" fillId="7" borderId="11" xfId="0" applyFill="1" applyBorder="1" applyAlignment="1">
      <alignment/>
    </xf>
    <xf numFmtId="0" fontId="0" fillId="6" borderId="5" xfId="0" applyFill="1" applyBorder="1" applyAlignment="1">
      <alignment/>
    </xf>
    <xf numFmtId="0" fontId="1" fillId="6" borderId="12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7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2" borderId="17" xfId="0" applyFill="1" applyBorder="1" applyAlignment="1">
      <alignment/>
    </xf>
    <xf numFmtId="0" fontId="0" fillId="0" borderId="15" xfId="0" applyBorder="1" applyAlignment="1">
      <alignment horizontal="right"/>
    </xf>
    <xf numFmtId="0" fontId="0" fillId="4" borderId="8" xfId="0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1" fillId="0" borderId="18" xfId="0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4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6" borderId="5" xfId="0" applyFont="1" applyFill="1" applyBorder="1" applyAlignment="1">
      <alignment horizontal="center" wrapText="1"/>
    </xf>
    <xf numFmtId="0" fontId="0" fillId="7" borderId="5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34</xdr:row>
      <xdr:rowOff>76200</xdr:rowOff>
    </xdr:from>
    <xdr:to>
      <xdr:col>2</xdr:col>
      <xdr:colOff>781050</xdr:colOff>
      <xdr:row>34</xdr:row>
      <xdr:rowOff>76200</xdr:rowOff>
    </xdr:to>
    <xdr:sp>
      <xdr:nvSpPr>
        <xdr:cNvPr id="1" name="Line 1"/>
        <xdr:cNvSpPr>
          <a:spLocks/>
        </xdr:cNvSpPr>
      </xdr:nvSpPr>
      <xdr:spPr>
        <a:xfrm>
          <a:off x="1895475" y="5610225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76200</xdr:rowOff>
    </xdr:from>
    <xdr:to>
      <xdr:col>4</xdr:col>
      <xdr:colOff>742950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>
          <a:off x="3581400" y="238125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7</xdr:row>
      <xdr:rowOff>66675</xdr:rowOff>
    </xdr:from>
    <xdr:to>
      <xdr:col>4</xdr:col>
      <xdr:colOff>523875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3438525" y="131445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tabSelected="1" workbookViewId="0" topLeftCell="A4">
      <selection activeCell="I23" sqref="I23"/>
    </sheetView>
  </sheetViews>
  <sheetFormatPr defaultColWidth="9.140625" defaultRowHeight="12.75"/>
  <cols>
    <col min="1" max="1" width="12.28125" style="0" customWidth="1"/>
    <col min="2" max="2" width="15.57421875" style="0" customWidth="1"/>
    <col min="3" max="3" width="13.140625" style="0" customWidth="1"/>
    <col min="4" max="4" width="12.421875" style="0" customWidth="1"/>
    <col min="5" max="5" width="11.421875" style="0" customWidth="1"/>
    <col min="6" max="6" width="12.7109375" style="0" customWidth="1"/>
    <col min="7" max="16384" width="11.421875" style="0" customWidth="1"/>
  </cols>
  <sheetData>
    <row r="2" spans="1:6" ht="12.75">
      <c r="A2" s="55" t="s">
        <v>0</v>
      </c>
      <c r="B2" s="55"/>
      <c r="C2" s="55"/>
      <c r="D2" s="55"/>
      <c r="E2" s="1"/>
      <c r="F2" s="2"/>
    </row>
    <row r="4" spans="1:7" ht="15">
      <c r="A4" s="56" t="s">
        <v>1</v>
      </c>
      <c r="B4" s="56"/>
      <c r="C4" s="56"/>
      <c r="D4" s="56"/>
      <c r="E4" s="56"/>
      <c r="F4" s="56"/>
      <c r="G4" s="56"/>
    </row>
    <row r="5" spans="1:7" ht="12.75">
      <c r="A5" s="3" t="s">
        <v>2</v>
      </c>
      <c r="B5" s="57" t="s">
        <v>3</v>
      </c>
      <c r="C5" s="57"/>
      <c r="D5" s="57"/>
      <c r="E5" s="57"/>
      <c r="F5" s="57"/>
      <c r="G5" s="57"/>
    </row>
    <row r="6" spans="1:4" ht="12.75">
      <c r="A6" s="58" t="s">
        <v>4</v>
      </c>
      <c r="B6" s="58"/>
      <c r="C6" s="4"/>
      <c r="D6" s="5" t="s">
        <v>5</v>
      </c>
    </row>
    <row r="7" spans="2:6" ht="12.75">
      <c r="B7" s="6" t="s">
        <v>6</v>
      </c>
      <c r="C7" s="7">
        <v>4</v>
      </c>
      <c r="D7" s="8" t="s">
        <v>7</v>
      </c>
      <c r="E7" s="9">
        <f>(3.1416*((POWER(C8/20,4)-POWER((C8/20)-(C9/10),4))/4))</f>
        <v>62.30923776</v>
      </c>
      <c r="F7" s="10" t="s">
        <v>8</v>
      </c>
    </row>
    <row r="8" spans="2:6" ht="12.75">
      <c r="B8" s="11" t="s">
        <v>9</v>
      </c>
      <c r="C8" s="12">
        <v>70</v>
      </c>
      <c r="D8" s="8" t="s">
        <v>10</v>
      </c>
      <c r="E8" s="9">
        <f>E7/(C8/20)</f>
        <v>17.80263936</v>
      </c>
      <c r="F8" s="10" t="s">
        <v>11</v>
      </c>
    </row>
    <row r="9" spans="2:6" ht="12.75">
      <c r="B9" s="11" t="s">
        <v>12</v>
      </c>
      <c r="C9" s="12">
        <v>6</v>
      </c>
      <c r="D9" s="13" t="s">
        <v>13</v>
      </c>
      <c r="E9" s="9">
        <f>(((C8/20)*(C8/20))*PI())-((((C8-(2*C9))/20))*(((C8-(2*C9))/20))*PI())</f>
        <v>12.063715789784801</v>
      </c>
      <c r="F9" t="s">
        <v>14</v>
      </c>
    </row>
    <row r="10" spans="2:3" ht="12.75">
      <c r="B10" s="11" t="s">
        <v>15</v>
      </c>
      <c r="C10" s="12">
        <v>6</v>
      </c>
    </row>
    <row r="11" spans="1:3" ht="12.75">
      <c r="A11" s="59" t="s">
        <v>16</v>
      </c>
      <c r="B11" s="59"/>
      <c r="C11" s="14" t="s">
        <v>17</v>
      </c>
    </row>
    <row r="12" spans="2:4" ht="12.75">
      <c r="B12" s="15" t="s">
        <v>18</v>
      </c>
      <c r="C12" s="12">
        <v>2650</v>
      </c>
      <c r="D12" s="5" t="s">
        <v>19</v>
      </c>
    </row>
    <row r="13" spans="2:3" ht="12.75">
      <c r="B13" s="15" t="s">
        <v>20</v>
      </c>
      <c r="C13" s="12">
        <v>1.25</v>
      </c>
    </row>
    <row r="14" spans="2:7" ht="12.75">
      <c r="B14" s="16"/>
      <c r="C14" s="17"/>
      <c r="D14" s="60" t="s">
        <v>21</v>
      </c>
      <c r="E14" s="60"/>
      <c r="F14" s="9">
        <f>C12/C13</f>
        <v>2120</v>
      </c>
      <c r="G14" s="16" t="s">
        <v>22</v>
      </c>
    </row>
    <row r="16" spans="1:3" ht="12.75">
      <c r="A16" s="59" t="s">
        <v>23</v>
      </c>
      <c r="B16" s="59"/>
      <c r="C16" s="14" t="s">
        <v>24</v>
      </c>
    </row>
    <row r="17" spans="2:4" ht="12.75">
      <c r="B17" s="15" t="s">
        <v>25</v>
      </c>
      <c r="C17" s="12">
        <v>180</v>
      </c>
      <c r="D17" s="18" t="s">
        <v>26</v>
      </c>
    </row>
    <row r="18" spans="4:7" ht="12.75">
      <c r="D18" s="60" t="s">
        <v>27</v>
      </c>
      <c r="E18" s="60"/>
      <c r="F18" s="9">
        <f>(POWER((C17/3.6),2))/16</f>
        <v>156.25</v>
      </c>
      <c r="G18" t="s">
        <v>28</v>
      </c>
    </row>
    <row r="20" spans="1:4" ht="12.75">
      <c r="A20" s="61" t="s">
        <v>29</v>
      </c>
      <c r="B20" s="61"/>
      <c r="C20" s="61"/>
      <c r="D20" s="18" t="s">
        <v>30</v>
      </c>
    </row>
    <row r="21" spans="1:6" ht="12.75">
      <c r="A21" s="19" t="s">
        <v>31</v>
      </c>
      <c r="B21" s="19" t="s">
        <v>32</v>
      </c>
      <c r="C21" s="19" t="s">
        <v>33</v>
      </c>
      <c r="D21" s="62" t="s">
        <v>34</v>
      </c>
      <c r="E21" s="62"/>
      <c r="F21" s="19" t="s">
        <v>35</v>
      </c>
    </row>
    <row r="22" spans="1:6" ht="12.75">
      <c r="A22" s="15" t="s">
        <v>36</v>
      </c>
      <c r="B22" s="20">
        <v>25</v>
      </c>
      <c r="C22" s="20">
        <v>0.5</v>
      </c>
      <c r="D22" s="63">
        <v>4</v>
      </c>
      <c r="E22" s="63"/>
      <c r="F22" s="9">
        <f>C22*F18*D22*100</f>
        <v>31250</v>
      </c>
    </row>
    <row r="23" spans="1:6" ht="12.75">
      <c r="A23" s="15" t="s">
        <v>37</v>
      </c>
      <c r="B23" s="20">
        <v>0</v>
      </c>
      <c r="C23" s="20">
        <v>0</v>
      </c>
      <c r="D23" s="63">
        <v>0</v>
      </c>
      <c r="E23" s="63"/>
      <c r="F23" s="9">
        <f>C23*D23*F18*100</f>
        <v>0</v>
      </c>
    </row>
    <row r="24" spans="1:6" ht="12.75">
      <c r="A24" s="15" t="s">
        <v>38</v>
      </c>
      <c r="B24" s="20">
        <v>0</v>
      </c>
      <c r="C24" s="20">
        <v>0</v>
      </c>
      <c r="D24" s="63">
        <v>0</v>
      </c>
      <c r="E24" s="63"/>
      <c r="F24" s="9">
        <f>C24*D24*F18*100</f>
        <v>0</v>
      </c>
    </row>
    <row r="25" spans="1:6" ht="12.75">
      <c r="A25" s="15" t="s">
        <v>39</v>
      </c>
      <c r="B25" s="20">
        <v>0</v>
      </c>
      <c r="C25" s="20">
        <v>0</v>
      </c>
      <c r="D25" s="63">
        <v>0</v>
      </c>
      <c r="E25" s="63"/>
      <c r="F25" s="9">
        <f>C25*D25*F18*100</f>
        <v>0</v>
      </c>
    </row>
    <row r="26" spans="1:6" ht="12.75">
      <c r="A26" s="15" t="s">
        <v>40</v>
      </c>
      <c r="B26" s="20">
        <v>0</v>
      </c>
      <c r="C26" s="20">
        <v>0</v>
      </c>
      <c r="D26" s="63">
        <v>0</v>
      </c>
      <c r="E26" s="63"/>
      <c r="F26" s="9">
        <f>C26*D26*F18*100</f>
        <v>0</v>
      </c>
    </row>
    <row r="27" spans="1:6" ht="12.75">
      <c r="A27" s="15" t="s">
        <v>41</v>
      </c>
      <c r="B27" s="20">
        <v>0</v>
      </c>
      <c r="C27" s="20">
        <v>0</v>
      </c>
      <c r="D27" s="63">
        <v>0</v>
      </c>
      <c r="E27" s="63"/>
      <c r="F27" s="9">
        <f>C27*D27*F18*100</f>
        <v>0</v>
      </c>
    </row>
    <row r="28" spans="1:6" ht="12.75">
      <c r="A28" s="15" t="s">
        <v>42</v>
      </c>
      <c r="B28" s="20">
        <v>0</v>
      </c>
      <c r="C28" s="20">
        <v>0</v>
      </c>
      <c r="D28" s="63">
        <v>0</v>
      </c>
      <c r="E28" s="63"/>
      <c r="F28" s="9">
        <f>C28*D28*F18*100</f>
        <v>0</v>
      </c>
    </row>
    <row r="30" spans="1:8" ht="12.75">
      <c r="A30" s="15" t="s">
        <v>43</v>
      </c>
      <c r="B30" s="21">
        <f>E9*0.78661087*C10</f>
        <v>56.936699837012156</v>
      </c>
      <c r="C30" s="21">
        <f>(C8/1000)*C7*0.7</f>
        <v>0.196</v>
      </c>
      <c r="D30" s="64">
        <f>C7/2</f>
        <v>2</v>
      </c>
      <c r="E30" s="64"/>
      <c r="F30" s="9">
        <f>C30*D30*F18*100</f>
        <v>6125</v>
      </c>
      <c r="H30" s="22"/>
    </row>
    <row r="32" spans="1:2" ht="12.75">
      <c r="A32" s="23" t="s">
        <v>44</v>
      </c>
      <c r="B32" s="9">
        <f>B22+B23+B24+B25+B26+B27+B28+B30</f>
        <v>81.93669983701216</v>
      </c>
    </row>
    <row r="33" spans="1:2" ht="12.75">
      <c r="A33" s="24" t="s">
        <v>45</v>
      </c>
      <c r="B33" s="9">
        <f>F22+F23+F24+F25+F26+F27+F28+F30</f>
        <v>37375</v>
      </c>
    </row>
    <row r="35" spans="1:6" ht="12.75">
      <c r="A35" s="23" t="s">
        <v>46</v>
      </c>
      <c r="B35" s="9">
        <f>((C13*B32)/((3.1416/4)*((C8/10)*(C8/10)-(((C8-(2*C9))/10)*((C8-(2*C9))/10)))))+(B33/E8)</f>
        <v>2107.8977779220822</v>
      </c>
      <c r="D35" s="65" t="s">
        <v>47</v>
      </c>
      <c r="E35" s="65"/>
      <c r="F35" s="9">
        <f>F14</f>
        <v>2120</v>
      </c>
    </row>
    <row r="37" spans="4:6" ht="12.75">
      <c r="D37" s="66" t="str">
        <f>IF(F35&gt;B35," CALCULO CORRECTO ","")</f>
        <v> CALCULO CORRECTO </v>
      </c>
      <c r="E37" s="66"/>
      <c r="F37" s="66"/>
    </row>
    <row r="38" spans="4:6" ht="12.75">
      <c r="D38" s="67">
        <f>IF(F35&lt;B35,"¡¡OJO!! CALCULO INCORRECTO ","")</f>
      </c>
      <c r="E38" s="67"/>
      <c r="F38" s="67"/>
    </row>
    <row r="39" spans="6:7" ht="12.75">
      <c r="F39" s="68"/>
      <c r="G39" s="68"/>
    </row>
    <row r="40" ht="12.75">
      <c r="B40" s="10"/>
    </row>
    <row r="44" spans="1:7" ht="12.75">
      <c r="A44" s="17"/>
      <c r="B44" s="17"/>
      <c r="C44" s="17"/>
      <c r="D44" s="17"/>
      <c r="E44" s="17"/>
      <c r="F44" s="17"/>
      <c r="G44" s="17"/>
    </row>
    <row r="45" spans="1:7" ht="12.75">
      <c r="A45" s="69" t="s">
        <v>48</v>
      </c>
      <c r="B45" s="69"/>
      <c r="C45" s="69"/>
      <c r="D45" s="69"/>
      <c r="E45" s="69"/>
      <c r="F45" s="69"/>
      <c r="G45" s="17"/>
    </row>
    <row r="46" spans="1:7" ht="12.75">
      <c r="A46" s="25"/>
      <c r="B46" s="25"/>
      <c r="C46" s="25"/>
      <c r="D46" s="25"/>
      <c r="E46" s="25"/>
      <c r="F46" s="26" t="s">
        <v>49</v>
      </c>
      <c r="G46" s="17"/>
    </row>
    <row r="47" spans="1:7" ht="12.75">
      <c r="A47" s="17"/>
      <c r="B47" s="17"/>
      <c r="C47" s="17"/>
      <c r="D47" s="17"/>
      <c r="E47" s="17"/>
      <c r="F47" s="17"/>
      <c r="G47" s="17"/>
    </row>
    <row r="48" spans="1:7" ht="12.75">
      <c r="A48" s="17"/>
      <c r="B48" s="17"/>
      <c r="C48" s="17"/>
      <c r="D48" s="17"/>
      <c r="E48" s="17"/>
      <c r="F48" s="17"/>
      <c r="G48" s="17"/>
    </row>
    <row r="49" spans="1:7" ht="12.75">
      <c r="A49" s="17"/>
      <c r="B49" s="17"/>
      <c r="C49" s="17"/>
      <c r="D49" s="17"/>
      <c r="E49" s="17"/>
      <c r="F49" s="17"/>
      <c r="G49" s="17"/>
    </row>
    <row r="50" spans="1:7" ht="12.75">
      <c r="A50" s="17"/>
      <c r="B50" s="17"/>
      <c r="C50" s="17"/>
      <c r="D50" s="17"/>
      <c r="E50" s="17"/>
      <c r="F50" s="17"/>
      <c r="G50" s="17"/>
    </row>
    <row r="51" spans="1:7" ht="12.75">
      <c r="A51" s="17"/>
      <c r="B51" s="17"/>
      <c r="C51" s="17"/>
      <c r="D51" s="17"/>
      <c r="E51" s="17"/>
      <c r="F51" s="17"/>
      <c r="G51" s="17"/>
    </row>
    <row r="52" spans="1:7" ht="12.75">
      <c r="A52" s="17"/>
      <c r="B52" s="17"/>
      <c r="C52" s="17"/>
      <c r="D52" s="17"/>
      <c r="E52" s="17"/>
      <c r="F52" s="17"/>
      <c r="G52" s="17"/>
    </row>
    <row r="53" spans="1:7" ht="12.75">
      <c r="A53" s="17"/>
      <c r="B53" s="17"/>
      <c r="C53" s="17"/>
      <c r="D53" s="17"/>
      <c r="E53" s="17"/>
      <c r="F53" s="17"/>
      <c r="G53" s="17"/>
    </row>
    <row r="63" ht="12.75" customHeight="1">
      <c r="H63" s="17"/>
    </row>
    <row r="64" ht="12.75">
      <c r="H64" s="17"/>
    </row>
    <row r="65" ht="12.75">
      <c r="H65" s="17"/>
    </row>
    <row r="66" ht="12.75">
      <c r="H66" s="17"/>
    </row>
    <row r="67" ht="12.75">
      <c r="H67" s="17"/>
    </row>
    <row r="68" ht="12.75">
      <c r="H68" s="17"/>
    </row>
    <row r="69" ht="12.75">
      <c r="H69" s="17"/>
    </row>
    <row r="70" ht="12.75">
      <c r="H70" s="17"/>
    </row>
    <row r="71" ht="12.75">
      <c r="H71" s="17"/>
    </row>
    <row r="72" ht="12.75">
      <c r="H72" s="17"/>
    </row>
    <row r="73" ht="12.75">
      <c r="H73" s="17"/>
    </row>
  </sheetData>
  <mergeCells count="23">
    <mergeCell ref="D38:F38"/>
    <mergeCell ref="F39:G39"/>
    <mergeCell ref="A45:F45"/>
    <mergeCell ref="D28:E28"/>
    <mergeCell ref="D30:E30"/>
    <mergeCell ref="D35:E35"/>
    <mergeCell ref="D37:F37"/>
    <mergeCell ref="D24:E24"/>
    <mergeCell ref="D25:E25"/>
    <mergeCell ref="D26:E26"/>
    <mergeCell ref="D27:E27"/>
    <mergeCell ref="A20:C20"/>
    <mergeCell ref="D21:E21"/>
    <mergeCell ref="D22:E22"/>
    <mergeCell ref="D23:E23"/>
    <mergeCell ref="A11:B11"/>
    <mergeCell ref="D14:E14"/>
    <mergeCell ref="A16:B16"/>
    <mergeCell ref="D18:E18"/>
    <mergeCell ref="A2:D2"/>
    <mergeCell ref="A4:G4"/>
    <mergeCell ref="B5:G5"/>
    <mergeCell ref="A6:B6"/>
  </mergeCells>
  <printOptions/>
  <pageMargins left="0.37986111111111115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48" sqref="A48:E48"/>
    </sheetView>
  </sheetViews>
  <sheetFormatPr defaultColWidth="9.140625" defaultRowHeight="12.75"/>
  <cols>
    <col min="1" max="1" width="13.57421875" style="0" customWidth="1"/>
    <col min="2" max="16384" width="11.421875" style="0" customWidth="1"/>
  </cols>
  <sheetData>
    <row r="1" spans="1:4" ht="15.75">
      <c r="A1" s="70" t="s">
        <v>50</v>
      </c>
      <c r="B1" s="70"/>
      <c r="C1" s="70"/>
      <c r="D1" s="70"/>
    </row>
    <row r="2" spans="1:4" ht="12.75">
      <c r="A2" s="71" t="s">
        <v>51</v>
      </c>
      <c r="B2" s="71"/>
      <c r="C2" s="71"/>
      <c r="D2" s="71"/>
    </row>
    <row r="3" spans="1:4" ht="12.75">
      <c r="A3" s="72" t="s">
        <v>52</v>
      </c>
      <c r="B3" s="72"/>
      <c r="C3" s="72"/>
      <c r="D3" s="72"/>
    </row>
    <row r="4" spans="1:4" ht="12.75">
      <c r="A4" s="72" t="s">
        <v>53</v>
      </c>
      <c r="B4" s="72"/>
      <c r="C4" s="72"/>
      <c r="D4" s="72"/>
    </row>
    <row r="5" spans="1:7" ht="12.75">
      <c r="A5" s="72" t="s">
        <v>54</v>
      </c>
      <c r="B5" s="72"/>
      <c r="C5" s="72"/>
      <c r="D5" s="72"/>
      <c r="E5" s="72"/>
      <c r="F5" s="72"/>
      <c r="G5" s="72"/>
    </row>
    <row r="6" spans="1:4" ht="15.75">
      <c r="A6" s="70" t="s">
        <v>55</v>
      </c>
      <c r="B6" s="70"/>
      <c r="C6" s="70"/>
      <c r="D6" s="70"/>
    </row>
    <row r="7" spans="1:4" ht="15.75">
      <c r="A7" s="73" t="s">
        <v>56</v>
      </c>
      <c r="B7" s="73"/>
      <c r="C7" s="73"/>
      <c r="D7" s="73"/>
    </row>
    <row r="8" spans="1:7" ht="12.75">
      <c r="A8" s="27" t="s">
        <v>57</v>
      </c>
      <c r="B8" s="74" t="s">
        <v>58</v>
      </c>
      <c r="C8" s="74"/>
      <c r="D8" s="28">
        <v>2650</v>
      </c>
      <c r="E8" s="13"/>
      <c r="F8" s="72" t="s">
        <v>59</v>
      </c>
      <c r="G8" s="72"/>
    </row>
    <row r="9" spans="1:4" ht="12.75">
      <c r="A9" s="29"/>
      <c r="B9" s="75" t="s">
        <v>60</v>
      </c>
      <c r="C9" s="75"/>
      <c r="D9" s="30">
        <v>1750</v>
      </c>
    </row>
    <row r="10" spans="1:4" ht="12.75">
      <c r="A10" s="31" t="s">
        <v>61</v>
      </c>
      <c r="B10" s="76" t="s">
        <v>62</v>
      </c>
      <c r="C10" s="76"/>
      <c r="D10" s="32">
        <v>1500</v>
      </c>
    </row>
    <row r="11" spans="1:4" ht="12.75">
      <c r="A11" s="33"/>
      <c r="B11" s="76" t="s">
        <v>63</v>
      </c>
      <c r="C11" s="76"/>
      <c r="D11" s="32">
        <v>5250</v>
      </c>
    </row>
    <row r="12" spans="1:4" ht="12.75">
      <c r="A12" s="27" t="s">
        <v>64</v>
      </c>
      <c r="B12" s="75" t="s">
        <v>62</v>
      </c>
      <c r="C12" s="75"/>
      <c r="D12" s="34">
        <v>700</v>
      </c>
    </row>
    <row r="13" spans="1:4" ht="12.75">
      <c r="A13" s="29"/>
      <c r="B13" s="75" t="s">
        <v>63</v>
      </c>
      <c r="C13" s="75"/>
      <c r="D13" s="34">
        <v>3150</v>
      </c>
    </row>
    <row r="14" spans="1:4" ht="12.75">
      <c r="A14" s="31" t="s">
        <v>65</v>
      </c>
      <c r="B14" s="76" t="s">
        <v>62</v>
      </c>
      <c r="C14" s="76"/>
      <c r="D14" s="32">
        <v>2450</v>
      </c>
    </row>
    <row r="15" spans="1:4" ht="12.75">
      <c r="A15" s="33"/>
      <c r="B15" s="76" t="s">
        <v>63</v>
      </c>
      <c r="C15" s="76"/>
      <c r="D15" s="32">
        <v>7000</v>
      </c>
    </row>
    <row r="16" spans="1:4" ht="12.75">
      <c r="A16" s="27" t="s">
        <v>66</v>
      </c>
      <c r="B16" s="75" t="s">
        <v>67</v>
      </c>
      <c r="C16" s="75"/>
      <c r="D16" s="34">
        <v>1850</v>
      </c>
    </row>
    <row r="17" spans="1:4" ht="12.75">
      <c r="A17" s="35" t="s">
        <v>68</v>
      </c>
      <c r="B17" s="75" t="s">
        <v>69</v>
      </c>
      <c r="C17" s="75"/>
      <c r="D17" s="34">
        <v>1750</v>
      </c>
    </row>
    <row r="18" spans="1:4" ht="12.75">
      <c r="A18" s="29"/>
      <c r="B18" s="75" t="s">
        <v>70</v>
      </c>
      <c r="C18" s="75"/>
      <c r="D18" s="34">
        <v>2050</v>
      </c>
    </row>
    <row r="19" spans="1:4" ht="12.75">
      <c r="A19" s="31" t="s">
        <v>71</v>
      </c>
      <c r="B19" s="76" t="s">
        <v>72</v>
      </c>
      <c r="C19" s="76"/>
      <c r="D19" s="32">
        <v>2700</v>
      </c>
    </row>
    <row r="20" spans="1:4" ht="12.75">
      <c r="A20" s="36"/>
      <c r="B20" s="76" t="s">
        <v>73</v>
      </c>
      <c r="C20" s="76"/>
      <c r="D20" s="32">
        <v>2450</v>
      </c>
    </row>
    <row r="21" spans="1:4" ht="12.75">
      <c r="A21" s="36"/>
      <c r="B21" s="76" t="s">
        <v>74</v>
      </c>
      <c r="C21" s="76"/>
      <c r="D21" s="32">
        <v>600</v>
      </c>
    </row>
    <row r="22" spans="1:4" ht="12.75">
      <c r="A22" s="36"/>
      <c r="B22" s="76" t="s">
        <v>75</v>
      </c>
      <c r="C22" s="76"/>
      <c r="D22" s="32">
        <v>3200</v>
      </c>
    </row>
    <row r="23" spans="1:4" ht="12.75">
      <c r="A23" s="36"/>
      <c r="B23" s="76" t="s">
        <v>76</v>
      </c>
      <c r="C23" s="76"/>
      <c r="D23" s="32">
        <v>2900</v>
      </c>
    </row>
    <row r="24" spans="1:4" ht="12.75">
      <c r="A24" s="33"/>
      <c r="B24" s="76" t="s">
        <v>77</v>
      </c>
      <c r="C24" s="76"/>
      <c r="D24" s="32">
        <v>4800</v>
      </c>
    </row>
    <row r="26" spans="1:5" ht="12.75">
      <c r="A26" s="77" t="s">
        <v>78</v>
      </c>
      <c r="B26" s="77"/>
      <c r="C26" s="77"/>
      <c r="D26" s="77"/>
      <c r="E26" s="77"/>
    </row>
    <row r="27" spans="1:5" ht="12.75">
      <c r="A27" s="77" t="s">
        <v>79</v>
      </c>
      <c r="B27" s="77"/>
      <c r="C27" s="77"/>
      <c r="D27" s="77"/>
      <c r="E27" s="77"/>
    </row>
    <row r="28" spans="1:5" ht="12.75">
      <c r="A28" s="37"/>
      <c r="B28" s="37"/>
      <c r="C28" s="37"/>
      <c r="D28" s="37"/>
      <c r="E28" s="37"/>
    </row>
    <row r="29" spans="1:4" ht="12.75">
      <c r="A29" s="78" t="s">
        <v>80</v>
      </c>
      <c r="B29" s="78"/>
      <c r="C29" s="78"/>
      <c r="D29" s="78"/>
    </row>
    <row r="30" spans="1:4" ht="12.75">
      <c r="A30" s="38"/>
      <c r="B30" s="38"/>
      <c r="C30" s="38"/>
      <c r="D30" s="38"/>
    </row>
    <row r="31" spans="1:4" ht="15.75">
      <c r="A31" s="70" t="s">
        <v>81</v>
      </c>
      <c r="B31" s="70"/>
      <c r="C31" s="70"/>
      <c r="D31" s="70"/>
    </row>
    <row r="32" spans="1:4" ht="15.75">
      <c r="A32" s="73" t="s">
        <v>82</v>
      </c>
      <c r="B32" s="73"/>
      <c r="C32" s="73"/>
      <c r="D32" s="73"/>
    </row>
    <row r="33" spans="1:4" ht="15" customHeight="1">
      <c r="A33" s="79" t="s">
        <v>83</v>
      </c>
      <c r="B33" s="79"/>
      <c r="C33" s="79"/>
      <c r="D33" s="79"/>
    </row>
    <row r="34" spans="1:4" ht="13.5" customHeight="1">
      <c r="A34" s="80" t="s">
        <v>84</v>
      </c>
      <c r="B34" s="80"/>
      <c r="C34" s="80"/>
      <c r="D34" s="80"/>
    </row>
    <row r="35" spans="1:4" ht="15" customHeight="1">
      <c r="A35" s="79" t="s">
        <v>85</v>
      </c>
      <c r="B35" s="79"/>
      <c r="C35" s="79"/>
      <c r="D35" s="79"/>
    </row>
    <row r="36" ht="12.75">
      <c r="A36" s="39"/>
    </row>
    <row r="37" spans="1:5" ht="12.75">
      <c r="A37" s="77" t="s">
        <v>86</v>
      </c>
      <c r="B37" s="77"/>
      <c r="C37" s="77"/>
      <c r="D37" s="77"/>
      <c r="E37" s="77"/>
    </row>
    <row r="38" spans="1:5" ht="12.75">
      <c r="A38" s="77" t="s">
        <v>87</v>
      </c>
      <c r="B38" s="77"/>
      <c r="C38" s="77"/>
      <c r="D38" s="77"/>
      <c r="E38" s="77"/>
    </row>
    <row r="40" spans="1:4" ht="15.75">
      <c r="A40" s="70" t="s">
        <v>88</v>
      </c>
      <c r="B40" s="70"/>
      <c r="C40" s="70"/>
      <c r="D40" s="70"/>
    </row>
    <row r="41" spans="1:4" ht="15.75">
      <c r="A41" s="73" t="s">
        <v>29</v>
      </c>
      <c r="B41" s="73"/>
      <c r="C41" s="73"/>
      <c r="D41" s="73"/>
    </row>
    <row r="42" spans="1:4" ht="12.75">
      <c r="A42" s="32" t="s">
        <v>31</v>
      </c>
      <c r="B42" s="81" t="s">
        <v>89</v>
      </c>
      <c r="C42" s="81"/>
      <c r="D42" s="81"/>
    </row>
    <row r="43" spans="1:6" ht="12.75">
      <c r="A43" s="34" t="s">
        <v>90</v>
      </c>
      <c r="B43" s="82" t="s">
        <v>91</v>
      </c>
      <c r="C43" s="82"/>
      <c r="D43" s="82"/>
      <c r="E43" s="40"/>
      <c r="F43" s="41"/>
    </row>
    <row r="44" spans="1:6" ht="12.75">
      <c r="A44" s="42"/>
      <c r="B44" s="43" t="s">
        <v>92</v>
      </c>
      <c r="C44" s="12">
        <v>19.5</v>
      </c>
      <c r="D44" s="44"/>
      <c r="E44" s="9">
        <f>C44*0.5</f>
        <v>9.75</v>
      </c>
      <c r="F44" s="45" t="s">
        <v>93</v>
      </c>
    </row>
    <row r="45" spans="1:6" ht="12.75">
      <c r="A45" s="32" t="s">
        <v>94</v>
      </c>
      <c r="B45" s="82" t="s">
        <v>95</v>
      </c>
      <c r="C45" s="82"/>
      <c r="D45" s="82"/>
      <c r="E45" s="40"/>
      <c r="F45" s="41"/>
    </row>
    <row r="46" spans="1:6" ht="12.75">
      <c r="A46" s="83" t="s">
        <v>96</v>
      </c>
      <c r="B46" s="83"/>
      <c r="C46" s="83"/>
      <c r="D46" s="83"/>
      <c r="E46" s="16"/>
      <c r="F46" s="46"/>
    </row>
    <row r="47" spans="1:6" ht="12.75">
      <c r="A47" s="47"/>
      <c r="B47" s="43" t="s">
        <v>97</v>
      </c>
      <c r="C47" s="12">
        <v>5</v>
      </c>
      <c r="D47" s="16"/>
      <c r="E47" s="9">
        <f>C47*0.3048*0.3048</f>
        <v>0.4645152</v>
      </c>
      <c r="F47" s="41" t="s">
        <v>98</v>
      </c>
    </row>
    <row r="48" spans="1:6" ht="12.75">
      <c r="A48" s="83" t="s">
        <v>99</v>
      </c>
      <c r="B48" s="83"/>
      <c r="C48" s="83"/>
      <c r="D48" s="83"/>
      <c r="E48" s="83"/>
      <c r="F48" s="46"/>
    </row>
    <row r="49" spans="1:6" ht="12.75">
      <c r="A49" s="84" t="s">
        <v>100</v>
      </c>
      <c r="B49" s="84"/>
      <c r="C49" s="84"/>
      <c r="D49" s="85" t="s">
        <v>101</v>
      </c>
      <c r="E49" s="85"/>
      <c r="F49" s="85"/>
    </row>
    <row r="50" spans="1:6" ht="12.75">
      <c r="A50" s="47"/>
      <c r="B50" s="48" t="s">
        <v>102</v>
      </c>
      <c r="C50" s="7">
        <v>69</v>
      </c>
      <c r="D50" s="48" t="s">
        <v>103</v>
      </c>
      <c r="E50" s="49">
        <v>90</v>
      </c>
      <c r="F50" s="46"/>
    </row>
    <row r="51" spans="1:6" ht="12.75">
      <c r="A51" s="42"/>
      <c r="B51" s="50"/>
      <c r="C51" s="44"/>
      <c r="D51" s="48" t="s">
        <v>104</v>
      </c>
      <c r="E51" s="51">
        <f>(1.6*C50)/POWER(E50/3.6,2)</f>
        <v>0.17664000000000002</v>
      </c>
      <c r="F51" s="52" t="s">
        <v>98</v>
      </c>
    </row>
    <row r="52" spans="1:8" ht="12.75">
      <c r="A52" s="34" t="s">
        <v>105</v>
      </c>
      <c r="B52" s="86" t="s">
        <v>106</v>
      </c>
      <c r="C52" s="86"/>
      <c r="D52" s="86"/>
      <c r="E52" s="86"/>
      <c r="F52" s="86"/>
      <c r="G52" s="86"/>
      <c r="H52" s="86"/>
    </row>
    <row r="53" spans="1:8" ht="12.75">
      <c r="A53" s="53"/>
      <c r="B53" s="77" t="s">
        <v>107</v>
      </c>
      <c r="C53" s="77"/>
      <c r="D53" s="77"/>
      <c r="E53" s="77"/>
      <c r="F53" s="77"/>
      <c r="G53" s="16"/>
      <c r="H53" s="46"/>
    </row>
    <row r="54" spans="1:8" ht="12.75">
      <c r="A54" s="53"/>
      <c r="B54" s="16"/>
      <c r="C54" s="16"/>
      <c r="D54" s="16"/>
      <c r="E54" s="16"/>
      <c r="F54" s="16"/>
      <c r="G54" s="16"/>
      <c r="H54" s="46"/>
    </row>
    <row r="55" spans="1:8" ht="12.75">
      <c r="A55" s="53"/>
      <c r="B55" s="16"/>
      <c r="C55" s="16"/>
      <c r="D55" s="16"/>
      <c r="E55" s="16"/>
      <c r="F55" s="16"/>
      <c r="G55" s="16"/>
      <c r="H55" s="46"/>
    </row>
    <row r="56" spans="1:8" ht="12.75">
      <c r="A56" s="53"/>
      <c r="B56" s="16"/>
      <c r="C56" s="16"/>
      <c r="D56" s="16"/>
      <c r="E56" s="16"/>
      <c r="F56" s="16"/>
      <c r="G56" s="16"/>
      <c r="H56" s="46"/>
    </row>
    <row r="57" spans="1:8" ht="12.75">
      <c r="A57" s="53"/>
      <c r="B57" s="16"/>
      <c r="C57" s="16"/>
      <c r="D57" s="16"/>
      <c r="E57" s="16"/>
      <c r="F57" s="16"/>
      <c r="G57" s="16"/>
      <c r="H57" s="46"/>
    </row>
    <row r="58" spans="1:8" ht="12.75">
      <c r="A58" s="53"/>
      <c r="B58" s="16"/>
      <c r="C58" s="16"/>
      <c r="D58" s="16"/>
      <c r="E58" s="16"/>
      <c r="F58" s="16"/>
      <c r="G58" s="16"/>
      <c r="H58" s="46"/>
    </row>
    <row r="59" spans="1:8" ht="12.75">
      <c r="A59" s="53"/>
      <c r="B59" s="16"/>
      <c r="C59" s="16"/>
      <c r="D59" s="16"/>
      <c r="E59" s="16"/>
      <c r="F59" s="16"/>
      <c r="G59" s="16"/>
      <c r="H59" s="46"/>
    </row>
    <row r="60" spans="1:8" ht="12.75">
      <c r="A60" s="53"/>
      <c r="B60" s="16"/>
      <c r="C60" s="16"/>
      <c r="D60" s="16"/>
      <c r="E60" s="16"/>
      <c r="F60" s="16"/>
      <c r="G60" s="16"/>
      <c r="H60" s="46"/>
    </row>
    <row r="61" spans="1:8" ht="12.75">
      <c r="A61" s="53"/>
      <c r="B61" s="16"/>
      <c r="C61" s="16"/>
      <c r="D61" s="16"/>
      <c r="E61" s="16"/>
      <c r="F61" s="16"/>
      <c r="G61" s="16"/>
      <c r="H61" s="46"/>
    </row>
    <row r="62" spans="1:8" ht="12.75">
      <c r="A62" s="53"/>
      <c r="B62" s="16"/>
      <c r="C62" s="16"/>
      <c r="D62" s="16"/>
      <c r="E62" s="16"/>
      <c r="F62" s="16"/>
      <c r="G62" s="16"/>
      <c r="H62" s="46"/>
    </row>
    <row r="63" spans="1:8" ht="12.75">
      <c r="A63" s="53"/>
      <c r="B63" s="16"/>
      <c r="C63" s="16"/>
      <c r="D63" s="16"/>
      <c r="E63" s="16"/>
      <c r="F63" s="16"/>
      <c r="G63" s="16"/>
      <c r="H63" s="46"/>
    </row>
    <row r="64" spans="1:8" ht="12.75">
      <c r="A64" s="53"/>
      <c r="B64" s="16"/>
      <c r="C64" s="16"/>
      <c r="D64" s="16"/>
      <c r="E64" s="16"/>
      <c r="F64" s="16"/>
      <c r="G64" s="16"/>
      <c r="H64" s="46"/>
    </row>
    <row r="65" spans="1:8" ht="12.75">
      <c r="A65" s="53"/>
      <c r="B65" s="16"/>
      <c r="C65" s="16"/>
      <c r="D65" s="16"/>
      <c r="E65" s="16"/>
      <c r="F65" s="16"/>
      <c r="G65" s="16"/>
      <c r="H65" s="46"/>
    </row>
    <row r="66" spans="1:8" ht="12.75">
      <c r="A66" s="53"/>
      <c r="B66" s="16"/>
      <c r="C66" s="16"/>
      <c r="D66" s="16"/>
      <c r="E66" s="16"/>
      <c r="F66" s="16"/>
      <c r="G66" s="16"/>
      <c r="H66" s="46"/>
    </row>
    <row r="67" spans="1:8" ht="12.75">
      <c r="A67" s="53"/>
      <c r="B67" s="16"/>
      <c r="C67" s="16"/>
      <c r="D67" s="16"/>
      <c r="E67" s="16"/>
      <c r="F67" s="16"/>
      <c r="G67" s="16"/>
      <c r="H67" s="46"/>
    </row>
    <row r="68" spans="1:8" ht="12.75">
      <c r="A68" s="53"/>
      <c r="B68" s="16"/>
      <c r="C68" s="16"/>
      <c r="D68" s="16"/>
      <c r="E68" s="16"/>
      <c r="F68" s="16"/>
      <c r="G68" s="16"/>
      <c r="H68" s="46"/>
    </row>
    <row r="69" spans="1:8" ht="12.75">
      <c r="A69" s="53"/>
      <c r="B69" s="16"/>
      <c r="C69" s="16"/>
      <c r="D69" s="16"/>
      <c r="E69" s="16"/>
      <c r="F69" s="16"/>
      <c r="G69" s="16"/>
      <c r="H69" s="46"/>
    </row>
    <row r="70" spans="1:8" ht="12.75">
      <c r="A70" s="42"/>
      <c r="B70" s="44"/>
      <c r="C70" s="44"/>
      <c r="D70" s="44"/>
      <c r="E70" s="44"/>
      <c r="F70" s="44"/>
      <c r="G70" s="44"/>
      <c r="H70" s="54"/>
    </row>
  </sheetData>
  <mergeCells count="46">
    <mergeCell ref="B53:F53"/>
    <mergeCell ref="A48:E48"/>
    <mergeCell ref="A49:C49"/>
    <mergeCell ref="D49:F49"/>
    <mergeCell ref="B52:H52"/>
    <mergeCell ref="B42:D42"/>
    <mergeCell ref="B43:D43"/>
    <mergeCell ref="B45:D45"/>
    <mergeCell ref="A46:D46"/>
    <mergeCell ref="A37:E37"/>
    <mergeCell ref="A38:E38"/>
    <mergeCell ref="A40:D40"/>
    <mergeCell ref="A41:D41"/>
    <mergeCell ref="A32:D32"/>
    <mergeCell ref="A33:D33"/>
    <mergeCell ref="A34:D34"/>
    <mergeCell ref="A35:D35"/>
    <mergeCell ref="A26:E26"/>
    <mergeCell ref="A27:E27"/>
    <mergeCell ref="A29:D29"/>
    <mergeCell ref="A31:D31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A5:G5"/>
    <mergeCell ref="A6:D6"/>
    <mergeCell ref="A7:D7"/>
    <mergeCell ref="B8:C8"/>
    <mergeCell ref="F8:G8"/>
    <mergeCell ref="A1:D1"/>
    <mergeCell ref="A2:D2"/>
    <mergeCell ref="A3:D3"/>
    <mergeCell ref="A4:D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5"/>
  <legacyDrawing r:id="rId4"/>
  <oleObjects>
    <oleObject progId="" shapeId="47202914" r:id="rId1"/>
    <oleObject progId="" shapeId="55269982" r:id="rId2"/>
    <oleObject progId="" shapeId="5527009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