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<sst xmlns="http://schemas.openxmlformats.org/spreadsheetml/2006/main" count="43" uniqueCount="27">
  <si>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FORCE 12 DELTA 240-230</t>
  </si>
  <si>
    <t>TURNING R.</t>
  </si>
  <si>
    <t>WEIGHT</t>
  </si>
  <si>
    <t>MAST WEIGHT</t>
  </si>
  <si>
    <t>SURF. AREA</t>
  </si>
  <si>
    <t>TOTAL</t>
  </si>
  <si>
    <t>K FACTOR</t>
  </si>
  <si>
    <t>METERS</t>
  </si>
  <si>
    <t>FEETS</t>
  </si>
  <si>
    <t>WIND LOADING AREA</t>
  </si>
  <si>
    <t>"K" FACTOR</t>
  </si>
  <si>
    <t>G-800</t>
  </si>
  <si>
    <t>G-1000</t>
  </si>
  <si>
    <t>G-2800</t>
  </si>
  <si>
    <t>TX2</t>
  </si>
  <si>
    <t>WIND LOADING AREA (M2)</t>
  </si>
  <si>
    <t>"K" FACTOR (M/KG)</t>
  </si>
  <si>
    <t>HAM IV</t>
  </si>
  <si>
    <t>G-450</t>
  </si>
  <si>
    <t>CUSHCRAFT ASL2010</t>
  </si>
  <si>
    <t>FORCE 12 C-3</t>
  </si>
  <si>
    <t>INC.</t>
  </si>
  <si>
    <t>X</t>
  </si>
  <si>
    <t>HY-GAIN EXPLORER</t>
  </si>
  <si>
    <t>OPTIBEAM 9-5B</t>
  </si>
  <si>
    <t>NAGARA NTA3040D</t>
  </si>
  <si>
    <t>TITANEX TY 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</si>
</sst>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auto="1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Zeros="0" tabSelected="1" workbookViewId="0" topLeftCell="A1">
      <selection activeCell="B4" sqref="B4"/>
    </sheetView>
  </sheetViews>
  <sheetFormatPr defaultColWidth="9.140625" defaultRowHeight="12.75"/>
  <cols>
    <col min="1" max="1" width="24.00390625" style="0" bestFit="1" customWidth="1"/>
    <col min="2" max="2" width="5.28125" style="9" customWidth="1"/>
    <col min="3" max="3" width="9.57421875" style="0" bestFit="1" customWidth="1"/>
    <col min="5" max="5" width="13.28125" style="0" customWidth="1"/>
  </cols>
  <sheetData>
    <row r="1" spans="1:6" ht="12.75">
      <c r="A1" s="2" t="s">
        <v>7</v>
      </c>
      <c r="B1" s="4" t="s">
        <v>21</v>
      </c>
      <c r="C1" s="3" t="s">
        <v>1</v>
      </c>
      <c r="D1" s="3" t="s">
        <v>2</v>
      </c>
      <c r="E1" s="3" t="s">
        <v>4</v>
      </c>
      <c r="F1" s="3" t="s">
        <v>6</v>
      </c>
    </row>
    <row r="3" spans="1:6" ht="12.75">
      <c r="A3" s="3" t="s">
        <v>26</v>
      </c>
      <c r="B3" s="4" t="s">
        <v>22</v>
      </c>
      <c r="C3" s="1">
        <v>6.1</v>
      </c>
      <c r="D3" s="1">
        <v>16</v>
      </c>
      <c r="E3" s="1">
        <v>0.72</v>
      </c>
      <c r="F3" s="1">
        <f aca="true" t="shared" si="0" ref="F3:F9">+C3*(D3+$D$10/2)</f>
        <v>204.35</v>
      </c>
    </row>
    <row r="4" spans="1:6" ht="12.75">
      <c r="A4" s="3" t="s">
        <v>0</v>
      </c>
      <c r="B4" s="4" t="s">
        <v>22</v>
      </c>
      <c r="C4" s="1">
        <v>6.7</v>
      </c>
      <c r="D4" s="1">
        <v>29.5</v>
      </c>
      <c r="E4" s="1">
        <v>0.67</v>
      </c>
      <c r="F4" s="1">
        <f t="shared" si="0"/>
        <v>314.90000000000003</v>
      </c>
    </row>
    <row r="5" spans="1:6" ht="12.75">
      <c r="A5" s="3" t="s">
        <v>25</v>
      </c>
      <c r="B5" s="4"/>
      <c r="C5" s="1">
        <v>7.39</v>
      </c>
      <c r="D5" s="1">
        <v>26.6</v>
      </c>
      <c r="E5" s="1">
        <v>1.33</v>
      </c>
      <c r="F5" s="1">
        <f t="shared" si="0"/>
        <v>325.899</v>
      </c>
    </row>
    <row r="6" spans="1:6" ht="12.75">
      <c r="A6" s="3" t="s">
        <v>23</v>
      </c>
      <c r="B6" s="4"/>
      <c r="C6" s="1">
        <v>5.3</v>
      </c>
      <c r="D6" s="1">
        <v>25.5</v>
      </c>
      <c r="E6" s="1">
        <v>0.69</v>
      </c>
      <c r="F6" s="1">
        <f t="shared" si="0"/>
        <v>227.9</v>
      </c>
    </row>
    <row r="7" spans="1:6" ht="12.75">
      <c r="A7" s="3" t="s">
        <v>19</v>
      </c>
      <c r="B7" s="4"/>
      <c r="C7" s="1">
        <v>5.86</v>
      </c>
      <c r="D7" s="1">
        <v>20.4</v>
      </c>
      <c r="E7" s="1">
        <v>0.93</v>
      </c>
      <c r="F7" s="1">
        <f t="shared" si="0"/>
        <v>222.094</v>
      </c>
    </row>
    <row r="8" spans="1:6" ht="12.75">
      <c r="A8" s="3" t="s">
        <v>24</v>
      </c>
      <c r="B8" s="4"/>
      <c r="C8" s="1">
        <v>6.03</v>
      </c>
      <c r="D8" s="1">
        <v>25</v>
      </c>
      <c r="E8" s="1">
        <v>0.72</v>
      </c>
      <c r="F8" s="1">
        <f>+C8*(D8+$D$10/2)</f>
        <v>256.27500000000003</v>
      </c>
    </row>
    <row r="9" spans="1:6" ht="12.75">
      <c r="A9" s="3" t="s">
        <v>20</v>
      </c>
      <c r="B9" s="4"/>
      <c r="C9" s="1">
        <v>6.05</v>
      </c>
      <c r="D9" s="1">
        <v>14.53</v>
      </c>
      <c r="E9" s="1">
        <v>0.93</v>
      </c>
      <c r="F9" s="1">
        <f t="shared" si="0"/>
        <v>193.7815</v>
      </c>
    </row>
    <row r="10" spans="1:6" ht="12.75">
      <c r="A10" s="3" t="s">
        <v>3</v>
      </c>
      <c r="B10" s="4" t="s">
        <v>22</v>
      </c>
      <c r="C10" s="1"/>
      <c r="D10" s="1">
        <v>35</v>
      </c>
      <c r="E10" s="1"/>
      <c r="F10" s="1"/>
    </row>
    <row r="11" spans="1:6" ht="12.75">
      <c r="A11" s="3" t="s">
        <v>5</v>
      </c>
      <c r="B11" s="4"/>
      <c r="C11" s="1"/>
      <c r="D11" s="7">
        <f>SUMIF($B$3:$B$10,"X",D3:D10)</f>
        <v>80.5</v>
      </c>
      <c r="E11" s="7">
        <f>SUMIF($B$3:$B$10,"X",E3:E10)</f>
        <v>1.3900000000000001</v>
      </c>
      <c r="F11" s="7">
        <f>SUMIF($B$3:$B$10,"X",F3:F10)</f>
        <v>519.25</v>
      </c>
    </row>
    <row r="14" spans="1:6" ht="12.75">
      <c r="A14" s="2" t="s">
        <v>8</v>
      </c>
      <c r="B14" s="4"/>
      <c r="C14" s="3" t="s">
        <v>1</v>
      </c>
      <c r="D14" s="3" t="s">
        <v>2</v>
      </c>
      <c r="E14" s="3" t="s">
        <v>4</v>
      </c>
      <c r="F14" s="3" t="s">
        <v>6</v>
      </c>
    </row>
    <row r="16" spans="1:6" ht="12.75">
      <c r="A16" s="3" t="str">
        <f aca="true" t="shared" si="1" ref="A16:B22">+A3</f>
        <v>TITANEX TY 5</v>
      </c>
      <c r="B16" s="4" t="str">
        <f t="shared" si="1"/>
        <v>X</v>
      </c>
      <c r="C16" s="1">
        <f aca="true" t="shared" si="2" ref="C16:C22">+C3*3.281</f>
        <v>20.0141</v>
      </c>
      <c r="D16" s="1">
        <f aca="true" t="shared" si="3" ref="D16:D23">+D3/0.454</f>
        <v>35.242290748898675</v>
      </c>
      <c r="E16" s="6">
        <f aca="true" t="shared" si="4" ref="E16:E22">+E3*10.764</f>
        <v>7.75008</v>
      </c>
      <c r="F16" s="1">
        <f aca="true" t="shared" si="5" ref="F16:F22">+C16*(D16+$D$23/2)</f>
        <v>1476.8113436123347</v>
      </c>
    </row>
    <row r="17" spans="1:6" ht="12.75">
      <c r="A17" s="3" t="str">
        <f t="shared" si="1"/>
        <v>FORCE 12 DELTA 240-230</v>
      </c>
      <c r="B17" s="4" t="str">
        <f t="shared" si="1"/>
        <v>X</v>
      </c>
      <c r="C17" s="1">
        <f t="shared" si="2"/>
        <v>21.9827</v>
      </c>
      <c r="D17" s="1">
        <f t="shared" si="3"/>
        <v>64.97797356828194</v>
      </c>
      <c r="E17" s="6">
        <f t="shared" si="4"/>
        <v>7.21188</v>
      </c>
      <c r="F17" s="1">
        <f t="shared" si="5"/>
        <v>2275.7420704845813</v>
      </c>
    </row>
    <row r="18" spans="1:6" ht="12.75">
      <c r="A18" s="3" t="str">
        <f t="shared" si="1"/>
        <v>NAGARA NTA3040D</v>
      </c>
      <c r="B18" s="4">
        <f t="shared" si="1"/>
        <v>0</v>
      </c>
      <c r="C18" s="1">
        <f t="shared" si="2"/>
        <v>24.24659</v>
      </c>
      <c r="D18" s="1">
        <f t="shared" si="3"/>
        <v>58.590308370044056</v>
      </c>
      <c r="E18" s="6">
        <f t="shared" si="4"/>
        <v>14.31612</v>
      </c>
      <c r="F18" s="1">
        <f t="shared" si="5"/>
        <v>2355.2304383259916</v>
      </c>
    </row>
    <row r="19" spans="1:6" ht="12.75">
      <c r="A19" s="3" t="str">
        <f t="shared" si="1"/>
        <v>HY-GAIN EXPLORER</v>
      </c>
      <c r="B19" s="4">
        <f t="shared" si="1"/>
        <v>0</v>
      </c>
      <c r="C19" s="1">
        <f t="shared" si="2"/>
        <v>17.3893</v>
      </c>
      <c r="D19" s="1">
        <f t="shared" si="3"/>
        <v>56.16740088105727</v>
      </c>
      <c r="E19" s="6">
        <f t="shared" si="4"/>
        <v>7.427159999999999</v>
      </c>
      <c r="F19" s="1">
        <f t="shared" si="5"/>
        <v>1647.0041850220264</v>
      </c>
    </row>
    <row r="20" spans="1:6" ht="12.75">
      <c r="A20" s="3" t="str">
        <f t="shared" si="1"/>
        <v>CUSHCRAFT ASL2010</v>
      </c>
      <c r="B20" s="4">
        <f t="shared" si="1"/>
        <v>0</v>
      </c>
      <c r="C20" s="1">
        <f t="shared" si="2"/>
        <v>19.226660000000003</v>
      </c>
      <c r="D20" s="1">
        <f t="shared" si="3"/>
        <v>44.93392070484581</v>
      </c>
      <c r="E20" s="6">
        <f t="shared" si="4"/>
        <v>10.01052</v>
      </c>
      <c r="F20" s="1">
        <f t="shared" si="5"/>
        <v>1605.0449647577093</v>
      </c>
    </row>
    <row r="21" spans="1:6" ht="12.75">
      <c r="A21" s="3" t="str">
        <f t="shared" si="1"/>
        <v>OPTIBEAM 9-5B</v>
      </c>
      <c r="B21" s="4">
        <f t="shared" si="1"/>
        <v>0</v>
      </c>
      <c r="C21" s="1">
        <f t="shared" si="2"/>
        <v>19.78443</v>
      </c>
      <c r="D21" s="1">
        <f t="shared" si="3"/>
        <v>55.06607929515418</v>
      </c>
      <c r="E21" s="6">
        <f t="shared" si="4"/>
        <v>7.75008</v>
      </c>
      <c r="F21" s="1">
        <f>+C21*(D21+$D$23/2)</f>
        <v>1852.0666850220261</v>
      </c>
    </row>
    <row r="22" spans="1:6" ht="12.75">
      <c r="A22" s="3" t="str">
        <f t="shared" si="1"/>
        <v>FORCE 12 C-3</v>
      </c>
      <c r="B22" s="4">
        <f t="shared" si="1"/>
        <v>0</v>
      </c>
      <c r="C22" s="1">
        <f t="shared" si="2"/>
        <v>19.85005</v>
      </c>
      <c r="D22" s="1">
        <f t="shared" si="3"/>
        <v>32.00440528634361</v>
      </c>
      <c r="E22" s="6">
        <f t="shared" si="4"/>
        <v>10.01052</v>
      </c>
      <c r="F22" s="1">
        <f t="shared" si="5"/>
        <v>1400.4341442731275</v>
      </c>
    </row>
    <row r="23" spans="1:6" ht="12.75">
      <c r="A23" s="3" t="s">
        <v>3</v>
      </c>
      <c r="B23" s="4" t="str">
        <f>+B10</f>
        <v>X</v>
      </c>
      <c r="C23" s="1"/>
      <c r="D23" s="1">
        <f t="shared" si="3"/>
        <v>77.09251101321586</v>
      </c>
      <c r="E23" s="1"/>
      <c r="F23" s="1"/>
    </row>
    <row r="24" spans="1:6" ht="12.75">
      <c r="A24" s="3" t="s">
        <v>5</v>
      </c>
      <c r="B24" s="4"/>
      <c r="C24" s="1"/>
      <c r="D24" s="7">
        <f>SUMIF($B$16:$B$23,"X",D16:D23)</f>
        <v>177.31277533039645</v>
      </c>
      <c r="E24" s="7">
        <f>SUMIF($B$16:$B$23,"X",E16:E23)</f>
        <v>14.96196</v>
      </c>
      <c r="F24" s="7">
        <f>SUMIF($B$16:$B$23,"X",F16:F23)</f>
        <v>3752.5534140969157</v>
      </c>
    </row>
    <row r="27" spans="1:8" ht="12.75">
      <c r="A27" s="2" t="s">
        <v>7</v>
      </c>
      <c r="B27" s="8"/>
      <c r="C27" s="4" t="s">
        <v>18</v>
      </c>
      <c r="D27" s="4" t="s">
        <v>11</v>
      </c>
      <c r="E27" s="4" t="s">
        <v>12</v>
      </c>
      <c r="F27" s="4" t="s">
        <v>17</v>
      </c>
      <c r="G27" s="4" t="s">
        <v>14</v>
      </c>
      <c r="H27" s="4" t="s">
        <v>13</v>
      </c>
    </row>
    <row r="28" spans="1:8" ht="12.75">
      <c r="A28" s="3" t="s">
        <v>15</v>
      </c>
      <c r="B28" s="4"/>
      <c r="C28" s="6">
        <v>1</v>
      </c>
      <c r="D28" s="6">
        <v>2</v>
      </c>
      <c r="E28" s="6">
        <v>2.2</v>
      </c>
      <c r="F28" s="6">
        <f>+F33/10.764</f>
        <v>1.3935340022296545</v>
      </c>
      <c r="G28" s="6">
        <f>+G33/10.764</f>
        <v>1.858045336306206</v>
      </c>
      <c r="H28" s="6">
        <v>3</v>
      </c>
    </row>
    <row r="29" spans="1:8" ht="12.75">
      <c r="A29" s="3" t="s">
        <v>16</v>
      </c>
      <c r="B29" s="4"/>
      <c r="C29" s="5">
        <f>+C34/3.281*0.454</f>
        <v>100.04327948796099</v>
      </c>
      <c r="D29" s="5">
        <v>180</v>
      </c>
      <c r="E29" s="5">
        <v>230</v>
      </c>
      <c r="F29" s="5">
        <f>+F34/3.281*0.454</f>
        <v>387.4428527887839</v>
      </c>
      <c r="G29" s="5">
        <f>+G34/3.281*0.454</f>
        <v>470.46632124352334</v>
      </c>
      <c r="H29" s="5">
        <v>950</v>
      </c>
    </row>
    <row r="30" spans="3:8" ht="12.75">
      <c r="C30" s="5"/>
      <c r="D30" s="5"/>
      <c r="E30" s="5"/>
      <c r="G30" s="5"/>
      <c r="H30" s="5"/>
    </row>
    <row r="32" spans="1:8" ht="12.75">
      <c r="A32" s="2" t="s">
        <v>8</v>
      </c>
      <c r="B32" s="8"/>
      <c r="C32" s="4" t="s">
        <v>18</v>
      </c>
      <c r="D32" s="4" t="s">
        <v>11</v>
      </c>
      <c r="E32" s="4" t="s">
        <v>12</v>
      </c>
      <c r="F32" s="4" t="s">
        <v>17</v>
      </c>
      <c r="G32" s="4" t="s">
        <v>14</v>
      </c>
      <c r="H32" s="4" t="s">
        <v>13</v>
      </c>
    </row>
    <row r="33" spans="1:8" ht="12.75">
      <c r="A33" s="3" t="s">
        <v>9</v>
      </c>
      <c r="B33" s="4"/>
      <c r="C33" s="5">
        <f>+C28*10.764</f>
        <v>10.764</v>
      </c>
      <c r="D33" s="5">
        <f>+D28*10.764</f>
        <v>21.528</v>
      </c>
      <c r="E33" s="5">
        <f>+E28*10.764</f>
        <v>23.6808</v>
      </c>
      <c r="F33" s="5">
        <v>15</v>
      </c>
      <c r="G33" s="5">
        <v>20</v>
      </c>
      <c r="H33" s="5">
        <f>+H28*10.764</f>
        <v>32.292</v>
      </c>
    </row>
    <row r="34" spans="1:8" ht="12.75">
      <c r="A34" s="3" t="s">
        <v>10</v>
      </c>
      <c r="B34" s="4"/>
      <c r="C34" s="5">
        <v>723</v>
      </c>
      <c r="D34" s="5">
        <f>+D29*3.281/0.454</f>
        <v>1300.8370044052863</v>
      </c>
      <c r="E34" s="5">
        <f>+E29*3.281/0.454</f>
        <v>1662.180616740088</v>
      </c>
      <c r="F34" s="5">
        <v>2800</v>
      </c>
      <c r="G34" s="5">
        <v>3400</v>
      </c>
      <c r="H34" s="5">
        <f>+H29*3.281/0.454</f>
        <v>6865.528634361234</v>
      </c>
    </row>
  </sheetData>
  <conditionalFormatting sqref="C29:H29">
    <cfRule type="cellIs" priority="1" dxfId="0" operator="greaterThanOrEqual" stopIfTrue="1">
      <formula>$F$11</formula>
    </cfRule>
  </conditionalFormatting>
  <conditionalFormatting sqref="C34:H34">
    <cfRule type="cellIs" priority="2" dxfId="0" operator="greaterThanOrEqual" stopIfTrue="1">
      <formula>+$F$24</formula>
    </cfRule>
  </conditionalFormatting>
  <conditionalFormatting sqref="C28:H28">
    <cfRule type="cellIs" priority="3" dxfId="0" operator="greaterThanOrEqual" stopIfTrue="1">
      <formula>$E$11</formula>
    </cfRule>
  </conditionalFormatting>
  <conditionalFormatting sqref="C33:H33">
    <cfRule type="cellIs" priority="4" dxfId="0" operator="greaterThanOrEqual" stopIfTrue="1">
      <formula>$E$24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2006-10-30T15:25:29Z</dcterms:created>
  <dcterms:modified xsi:type="dcterms:W3CDTF">2009-05-05T14:32:01Z</dcterms:modified>
  <cp:category/>
  <cp:version/>
  <cp:contentType/>
  <cp:contentStatus/>
</cp:coreProperties>
</file>