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425" windowHeight="6855" tabRatio="844" activeTab="1"/>
  </bookViews>
  <sheets>
    <sheet name="Forms" sheetId="1" r:id="rId1"/>
    <sheet name="Quads" sheetId="2" r:id="rId2"/>
    <sheet name="Eznec  v2" sheetId="3" r:id="rId3"/>
  </sheets>
  <definedNames>
    <definedName name="APPR1">#REF!</definedName>
    <definedName name="_xlnm.Print_Area" localSheetId="2">'Eznec  v2'!$B$1:$K$61</definedName>
    <definedName name="_xlnm.Print_Area" localSheetId="0">'Forms'!$A$1:$M$66</definedName>
    <definedName name="_xlnm.Print_Area" localSheetId="1">'Quads'!$A$1:$L$139</definedName>
    <definedName name="TOWER24">#REF!</definedName>
    <definedName name="TOWER64">#REF!</definedName>
    <definedName name="wl">'Quads'!$D$47</definedName>
  </definedNames>
  <calcPr fullCalcOnLoad="1"/>
</workbook>
</file>

<file path=xl/comments2.xml><?xml version="1.0" encoding="utf-8"?>
<comments xmlns="http://schemas.openxmlformats.org/spreadsheetml/2006/main">
  <authors>
    <author>Sheridon Street</author>
  </authors>
  <commentList>
    <comment ref="D7" authorId="0">
      <text>
        <r>
          <rPr>
            <sz val="8"/>
            <rFont val="Tahoma"/>
            <family val="0"/>
          </rPr>
          <t>Percentage by which reflector is larger than the driven element
Consult hand books between 2% &amp; 5%</t>
        </r>
      </text>
    </comment>
    <comment ref="C5" authorId="0">
      <text>
        <r>
          <rPr>
            <sz val="8"/>
            <rFont val="Tahoma"/>
            <family val="0"/>
          </rPr>
          <t xml:space="preserve">Any frequency in Mhz example 14.100 
Example 21.250
Example 28.500
</t>
        </r>
      </text>
    </comment>
    <comment ref="C6" authorId="0">
      <text>
        <r>
          <rPr>
            <sz val="8"/>
            <rFont val="Tahoma"/>
            <family val="0"/>
          </rPr>
          <t xml:space="preserve">Formular from hand books of elsware
</t>
        </r>
      </text>
    </comment>
    <comment ref="C8" authorId="0">
      <text>
        <r>
          <rPr>
            <sz val="8"/>
            <rFont val="Tahoma"/>
            <family val="0"/>
          </rPr>
          <t xml:space="preserve">Contentiouse issue may be plastic covered of poor copper wire
</t>
        </r>
      </text>
    </comment>
    <comment ref="C10" authorId="0">
      <text>
        <r>
          <rPr>
            <sz val="8"/>
            <rFont val="Tahoma"/>
            <family val="0"/>
          </rPr>
          <t xml:space="preserve">Hight to Center of Quad used in zenic for calculating take of angles
</t>
        </r>
      </text>
    </comment>
    <comment ref="C11" authorId="0">
      <text>
        <r>
          <rPr>
            <sz val="8"/>
            <rFont val="Tahoma"/>
            <family val="0"/>
          </rPr>
          <t xml:space="preserve">used in Zenec to calculate impedance and shifs resonance
</t>
        </r>
      </text>
    </comment>
    <comment ref="E16" authorId="0">
      <text>
        <r>
          <rPr>
            <sz val="8"/>
            <rFont val="Tahoma"/>
            <family val="0"/>
          </rPr>
          <t xml:space="preserve">Natural resonant frequency
</t>
        </r>
      </text>
    </comment>
    <comment ref="E23" authorId="0">
      <text>
        <r>
          <rPr>
            <sz val="8"/>
            <rFont val="Tahoma"/>
            <family val="0"/>
          </rPr>
          <t xml:space="preserve">Represents the effective band width. Making this smaller made front to back better but the inpedance is higer
</t>
        </r>
      </text>
    </comment>
    <comment ref="C23" authorId="0">
      <text>
        <r>
          <rPr>
            <sz val="8"/>
            <rFont val="Tahoma"/>
            <family val="0"/>
          </rPr>
          <t xml:space="preserve">Zenec centered so this is half the boom length to the left side
</t>
        </r>
      </text>
    </comment>
    <comment ref="C28" authorId="0">
      <text>
        <r>
          <rPr>
            <sz val="8"/>
            <rFont val="Tahoma"/>
            <family val="0"/>
          </rPr>
          <t xml:space="preserve">Half the boom length positive side
</t>
        </r>
      </text>
    </comment>
    <comment ref="C36" authorId="0">
      <text>
        <r>
          <rPr>
            <sz val="8"/>
            <rFont val="Tahoma"/>
            <family val="0"/>
          </rPr>
          <t xml:space="preserve">Total wire required
</t>
        </r>
      </text>
    </comment>
    <comment ref="G7" authorId="0">
      <text>
        <r>
          <rPr>
            <sz val="8"/>
            <rFont val="Tahoma"/>
            <family val="0"/>
          </rPr>
          <t xml:space="preserve">Indicates the wave length of the spacing between elements. Changes with frequency of course
</t>
        </r>
      </text>
    </comment>
  </commentList>
</comments>
</file>

<file path=xl/sharedStrings.xml><?xml version="1.0" encoding="utf-8"?>
<sst xmlns="http://schemas.openxmlformats.org/spreadsheetml/2006/main" count="358" uniqueCount="172">
  <si>
    <t>Inches</t>
  </si>
  <si>
    <t>X</t>
  </si>
  <si>
    <t>Y</t>
  </si>
  <si>
    <t>Feet</t>
  </si>
  <si>
    <t>Tables</t>
  </si>
  <si>
    <t>Meters</t>
  </si>
  <si>
    <t>Frequency</t>
  </si>
  <si>
    <t>Driven Loop</t>
  </si>
  <si>
    <t>Sides</t>
  </si>
  <si>
    <t xml:space="preserve">"; EZNEC wires data from </t>
  </si>
  <si>
    <t>;</t>
  </si>
  <si>
    <t>f(MHz)</t>
  </si>
  <si>
    <t>; Independent Variables</t>
  </si>
  <si>
    <t>;       X</t>
  </si>
  <si>
    <t>Z</t>
  </si>
  <si>
    <t>Wire Diam</t>
  </si>
  <si>
    <t>Segments</t>
  </si>
  <si>
    <t>ft in</t>
  </si>
  <si>
    <t>;Element 1 data</t>
  </si>
  <si>
    <t>Start</t>
  </si>
  <si>
    <t>End</t>
  </si>
  <si>
    <t>Reflector</t>
  </si>
  <si>
    <t>Feet To Meters</t>
  </si>
  <si>
    <t>Inches to Meters</t>
  </si>
  <si>
    <t>Meters to Inches</t>
  </si>
  <si>
    <t>Meters to Feet</t>
  </si>
  <si>
    <t>Driven Element</t>
  </si>
  <si>
    <t>W1,E1</t>
  </si>
  <si>
    <t>W1,E2</t>
  </si>
  <si>
    <t>Left - Right</t>
  </si>
  <si>
    <t>Up - Down</t>
  </si>
  <si>
    <t>Front - Back</t>
  </si>
  <si>
    <t>W3,E1</t>
  </si>
  <si>
    <t>W3E2</t>
  </si>
  <si>
    <t>W2,E2</t>
  </si>
  <si>
    <t>W2,E1</t>
  </si>
  <si>
    <t>W4,E1</t>
  </si>
  <si>
    <t>W4,E2</t>
  </si>
  <si>
    <t>Wire 1</t>
  </si>
  <si>
    <t>Wire 2</t>
  </si>
  <si>
    <t>Wire 4</t>
  </si>
  <si>
    <t>Wire 3</t>
  </si>
  <si>
    <t>Wire 2, Link</t>
  </si>
  <si>
    <t>Wire 4, Link</t>
  </si>
  <si>
    <t>W3,E2</t>
  </si>
  <si>
    <t>Wire 5</t>
  </si>
  <si>
    <t>Wire 6</t>
  </si>
  <si>
    <t>Wire 7</t>
  </si>
  <si>
    <t>Wire 8</t>
  </si>
  <si>
    <t>W5,E1</t>
  </si>
  <si>
    <t>W5,E2</t>
  </si>
  <si>
    <t>W6,E1</t>
  </si>
  <si>
    <t>W6,E2</t>
  </si>
  <si>
    <t>W8,E1</t>
  </si>
  <si>
    <t>W8,E2</t>
  </si>
  <si>
    <t>W7,E1</t>
  </si>
  <si>
    <t>W7E2</t>
  </si>
  <si>
    <t>Wire 6, Link</t>
  </si>
  <si>
    <t>Wire 8, Link</t>
  </si>
  <si>
    <t>W7,E2</t>
  </si>
  <si>
    <t>Modified for Tuning Stub</t>
  </si>
  <si>
    <t>Remove Wire 5</t>
  </si>
  <si>
    <t>Add Wires - 9,10,11,12</t>
  </si>
  <si>
    <t>Wire 9</t>
  </si>
  <si>
    <t>Wire 10</t>
  </si>
  <si>
    <t>Wire 11</t>
  </si>
  <si>
    <t>Wire 12</t>
  </si>
  <si>
    <t>Left- Right</t>
  </si>
  <si>
    <t>In-Out</t>
  </si>
  <si>
    <t>Up-Down</t>
  </si>
  <si>
    <t>Spacing</t>
  </si>
  <si>
    <t>Gain</t>
  </si>
  <si>
    <t>VSWR</t>
  </si>
  <si>
    <t>File Path :- C:\data\Name</t>
  </si>
  <si>
    <t>Test Name</t>
  </si>
  <si>
    <t>Test Frequency</t>
  </si>
  <si>
    <t>Take off Angle</t>
  </si>
  <si>
    <t>BmWidth</t>
  </si>
  <si>
    <t>Bwidth</t>
  </si>
  <si>
    <t>Elevation Plots</t>
  </si>
  <si>
    <t>Azimuth Plots</t>
  </si>
  <si>
    <t>Angle</t>
  </si>
  <si>
    <t>F/Slop DB</t>
  </si>
  <si>
    <t>+ J Ohms</t>
  </si>
  <si>
    <t>Power</t>
  </si>
  <si>
    <t>VSWR 50 Ohms</t>
  </si>
  <si>
    <t>VSWR 75 Ohms</t>
  </si>
  <si>
    <t>Resonance DIP (Graph)</t>
  </si>
  <si>
    <t>Impedance</t>
  </si>
  <si>
    <t>"""; Eznec Wires Data From "</t>
  </si>
  <si>
    <t>Slope</t>
  </si>
  <si>
    <t>R =</t>
  </si>
  <si>
    <t xml:space="preserve"> X  =</t>
  </si>
  <si>
    <t>Centre Hgt.</t>
  </si>
  <si>
    <t>Centre</t>
  </si>
  <si>
    <t>Formula</t>
  </si>
  <si>
    <t>Circumference</t>
  </si>
  <si>
    <t>Look-Up</t>
  </si>
  <si>
    <t>F(MHz) Centre Hgt</t>
  </si>
  <si>
    <t>ok</t>
  </si>
  <si>
    <t>;Element 3 Stubs</t>
  </si>
  <si>
    <t>Width CM</t>
  </si>
  <si>
    <t>Width Inch</t>
  </si>
  <si>
    <t>Tune Tail CM</t>
  </si>
  <si>
    <t>Tune Tail Inch</t>
  </si>
  <si>
    <t>Director</t>
  </si>
  <si>
    <t>Driven</t>
  </si>
  <si>
    <t>Second Lobe</t>
  </si>
  <si>
    <t>;Element Driven</t>
  </si>
  <si>
    <t>;Element Reflector</t>
  </si>
  <si>
    <t>Height (f)</t>
  </si>
  <si>
    <t>Height (m)</t>
  </si>
  <si>
    <t>Height (F)</t>
  </si>
  <si>
    <t>Wave (M)</t>
  </si>
  <si>
    <t>Reflector Space %</t>
  </si>
  <si>
    <t>Wave Length</t>
  </si>
  <si>
    <t xml:space="preserve">; </t>
  </si>
  <si>
    <t>Wire Size (in)</t>
  </si>
  <si>
    <t>Wire Size (mm)</t>
  </si>
  <si>
    <t>CM</t>
  </si>
  <si>
    <t>Decimal</t>
  </si>
  <si>
    <t>Inch</t>
  </si>
  <si>
    <t>MM</t>
  </si>
  <si>
    <t>Inches to MM</t>
  </si>
  <si>
    <t>inches to Decm</t>
  </si>
  <si>
    <t>Front to Back Ratio (F/B)</t>
  </si>
  <si>
    <t>Loop</t>
  </si>
  <si>
    <t>Spaceing</t>
  </si>
  <si>
    <t>Driven …</t>
  </si>
  <si>
    <t>Date …..</t>
  </si>
  <si>
    <t>Driven Formula</t>
  </si>
  <si>
    <t>Reflector Formula</t>
  </si>
  <si>
    <t>Two Element Quad</t>
  </si>
  <si>
    <t>Seperation</t>
  </si>
  <si>
    <t>Voliciy Factor</t>
  </si>
  <si>
    <t>Source Data at Design Frequ</t>
  </si>
  <si>
    <t>Frequency of best Dip</t>
  </si>
  <si>
    <t>Best F/B Ratio Variouse freq</t>
  </si>
  <si>
    <t>Center</t>
  </si>
  <si>
    <t>Space W/L</t>
  </si>
  <si>
    <t>DR Diagonal</t>
  </si>
  <si>
    <t>RE Diagonal</t>
  </si>
  <si>
    <t>14 Gauge (In)</t>
  </si>
  <si>
    <t>Velocity Factor</t>
  </si>
  <si>
    <t>MM to Itches</t>
  </si>
  <si>
    <t>Tower / W/L</t>
  </si>
  <si>
    <t>Tower W/L</t>
  </si>
  <si>
    <t>Space between Elemts (W/L)</t>
  </si>
  <si>
    <t>Height Above Ground (M)</t>
  </si>
  <si>
    <t>Reflector Length Side. (M)</t>
  </si>
  <si>
    <t>Driven Length Side. (M)</t>
  </si>
  <si>
    <t>Driven Loop Frequency</t>
  </si>
  <si>
    <t>Reflector Loop Frequency</t>
  </si>
  <si>
    <t>Frequency Diffrence</t>
  </si>
  <si>
    <t>Angle Degrees</t>
  </si>
  <si>
    <t>Reflector Loop</t>
  </si>
  <si>
    <t>Info From Bill W6SAI and Modified formula's by EI7BA WEB PAGE http://www.iol.ei/index.htm</t>
  </si>
  <si>
    <t>Spacing W/L =</t>
  </si>
  <si>
    <t>Referance Look up tables</t>
  </si>
  <si>
    <t>Look up tables</t>
  </si>
  <si>
    <t>Test Number =</t>
  </si>
  <si>
    <t>Test Number</t>
  </si>
  <si>
    <t>Loop Formula</t>
  </si>
  <si>
    <t>% Larger</t>
  </si>
  <si>
    <t>Wire Gauge (MM)</t>
  </si>
  <si>
    <t>Frequency Mhz</t>
  </si>
  <si>
    <t>Each Side</t>
  </si>
  <si>
    <t>Separation Khz =</t>
  </si>
  <si>
    <t>Test Results entered from Zenec</t>
  </si>
  <si>
    <t>Boom (F)</t>
  </si>
  <si>
    <t>Driven (M)</t>
  </si>
  <si>
    <t>Reflector (M)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</si>
</sst>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00000"/>
    <numFmt numFmtId="194" formatCode="#,##0.000"/>
    <numFmt numFmtId="195" formatCode="#,##0.0"/>
    <numFmt numFmtId="196" formatCode="0.0000"/>
    <numFmt numFmtId="197" formatCode="0.000"/>
    <numFmt numFmtId="198" formatCode="0.0"/>
    <numFmt numFmtId="199" formatCode="#,##0.0000"/>
    <numFmt numFmtId="200" formatCode="&quot;£&quot;#,##0"/>
    <numFmt numFmtId="201" formatCode="0.000%"/>
    <numFmt numFmtId="202" formatCode="0.00000"/>
    <numFmt numFmtId="203" formatCode="#,##0.00000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46"/>
      <name val="Arial"/>
      <family val="2"/>
    </font>
    <font>
      <sz val="22.5"/>
      <name val="Arial"/>
      <family val="0"/>
    </font>
    <font>
      <sz val="12"/>
      <color indexed="50"/>
      <name val="Arial"/>
      <family val="2"/>
    </font>
    <font>
      <sz val="15.5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60"/>
      <name val="Arial"/>
      <family val="2"/>
    </font>
    <font>
      <sz val="8"/>
      <name val="Tahoma"/>
      <family val="0"/>
    </font>
    <font>
      <b/>
      <u val="single"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24"/>
      </right>
      <top>
        <color indexed="24"/>
      </top>
      <bottom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24"/>
      </bottom>
    </border>
    <border>
      <left style="thin"/>
      <right>
        <color indexed="24"/>
      </right>
      <top style="thin"/>
      <bottom>
        <color indexed="24"/>
      </bottom>
    </border>
    <border>
      <left style="thin"/>
      <right>
        <color indexed="24"/>
      </right>
      <top>
        <color indexed="24"/>
      </top>
      <bottom style="thin"/>
    </border>
    <border>
      <left>
        <color indexed="24"/>
      </left>
      <right style="thin"/>
      <top style="thin"/>
      <bottom>
        <color indexed="24"/>
      </bottom>
    </border>
    <border>
      <left>
        <color indexed="24"/>
      </left>
      <right style="thin"/>
      <top>
        <color indexed="24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24"/>
      </right>
      <top style="medium"/>
      <bottom>
        <color indexed="24"/>
      </bottom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>
        <color indexed="24"/>
      </right>
      <top>
        <color indexed="63"/>
      </top>
      <bottom>
        <color indexed="2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thin"/>
      <bottom>
        <color indexed="24"/>
      </bottom>
    </border>
    <border>
      <left>
        <color indexed="24"/>
      </left>
      <right>
        <color indexed="63"/>
      </right>
      <top style="thin"/>
      <bottom>
        <color indexed="24"/>
      </bottom>
    </border>
    <border>
      <left style="thin"/>
      <right style="thin"/>
      <top>
        <color indexed="24"/>
      </top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24"/>
      </left>
      <right style="medium"/>
      <top style="medium"/>
      <bottom>
        <color indexed="24"/>
      </bottom>
    </border>
    <border>
      <left>
        <color indexed="24"/>
      </left>
      <right style="medium"/>
      <top>
        <color indexed="24"/>
      </top>
      <bottom>
        <color indexed="24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63"/>
      </top>
      <bottom>
        <color indexed="24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 style="medium"/>
      <right>
        <color indexed="63"/>
      </right>
      <top>
        <color indexed="24"/>
      </top>
      <bottom>
        <color indexed="63"/>
      </bottom>
    </border>
    <border>
      <left>
        <color indexed="63"/>
      </left>
      <right style="medium"/>
      <top>
        <color indexed="24"/>
      </top>
      <bottom>
        <color indexed="63"/>
      </bottom>
    </border>
    <border>
      <left>
        <color indexed="24"/>
      </left>
      <right style="thin"/>
      <top>
        <color indexed="63"/>
      </top>
      <bottom style="medium"/>
    </border>
    <border>
      <left>
        <color indexed="63"/>
      </left>
      <right>
        <color indexed="24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medium"/>
    </border>
    <border>
      <left>
        <color indexed="63"/>
      </left>
      <right>
        <color indexed="24"/>
      </right>
      <top>
        <color indexed="24"/>
      </top>
      <bottom style="medium"/>
    </border>
    <border>
      <left style="medium"/>
      <right style="medium"/>
      <top>
        <color indexed="63"/>
      </top>
      <bottom>
        <color indexed="24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24"/>
      </top>
      <bottom style="medium"/>
    </border>
    <border>
      <left style="thin"/>
      <right style="thin"/>
      <top style="medium"/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>
        <color indexed="24"/>
      </left>
      <right style="medium"/>
      <top>
        <color indexed="24"/>
      </top>
      <bottom>
        <color indexed="63"/>
      </bottom>
    </border>
    <border>
      <left>
        <color indexed="63"/>
      </left>
      <right style="thin"/>
      <top style="thin"/>
      <bottom>
        <color indexed="24"/>
      </bottom>
    </border>
    <border>
      <left>
        <color indexed="63"/>
      </left>
      <right style="thin"/>
      <top>
        <color indexed="24"/>
      </top>
      <bottom style="thin"/>
    </border>
    <border>
      <left>
        <color indexed="24"/>
      </left>
      <right style="medium"/>
      <top>
        <color indexed="63"/>
      </top>
      <bottom>
        <color indexed="24"/>
      </bottom>
    </border>
    <border>
      <left>
        <color indexed="24"/>
      </left>
      <right>
        <color indexed="63"/>
      </right>
      <top style="medium"/>
      <bottom>
        <color indexed="24"/>
      </bottom>
    </border>
    <border>
      <left>
        <color indexed="63"/>
      </left>
      <right>
        <color indexed="24"/>
      </right>
      <top style="medium"/>
      <bottom>
        <color indexed="24"/>
      </bottom>
    </border>
    <border>
      <left style="medium"/>
      <right>
        <color indexed="24"/>
      </right>
      <top>
        <color indexed="24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97" fontId="0" fillId="0" borderId="0" xfId="0" applyNumberFormat="1" applyAlignment="1">
      <alignment/>
    </xf>
    <xf numFmtId="197" fontId="0" fillId="0" borderId="1" xfId="0" applyNumberFormat="1" applyBorder="1" applyAlignment="1" quotePrefix="1">
      <alignment/>
    </xf>
    <xf numFmtId="197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1" fillId="0" borderId="1" xfId="0" applyNumberFormat="1" applyFont="1" applyBorder="1" applyAlignment="1" quotePrefix="1">
      <alignment horizontal="left"/>
    </xf>
    <xf numFmtId="197" fontId="1" fillId="0" borderId="0" xfId="0" applyNumberFormat="1" applyFont="1" applyBorder="1" applyAlignment="1">
      <alignment horizontal="center"/>
    </xf>
    <xf numFmtId="197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9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196" fontId="5" fillId="0" borderId="0" xfId="0" applyNumberFormat="1" applyFont="1" applyBorder="1" applyAlignment="1">
      <alignment/>
    </xf>
    <xf numFmtId="196" fontId="0" fillId="0" borderId="2" xfId="0" applyNumberFormat="1" applyBorder="1" applyAlignment="1">
      <alignment/>
    </xf>
    <xf numFmtId="196" fontId="0" fillId="0" borderId="0" xfId="0" applyNumberFormat="1" applyBorder="1" applyAlignment="1">
      <alignment/>
    </xf>
    <xf numFmtId="196" fontId="0" fillId="0" borderId="1" xfId="0" applyNumberFormat="1" applyBorder="1" applyAlignment="1">
      <alignment/>
    </xf>
    <xf numFmtId="196" fontId="1" fillId="0" borderId="1" xfId="0" applyNumberFormat="1" applyFont="1" applyBorder="1" applyAlignment="1">
      <alignment/>
    </xf>
    <xf numFmtId="197" fontId="0" fillId="0" borderId="0" xfId="0" applyNumberFormat="1" applyAlignment="1">
      <alignment horizontal="center"/>
    </xf>
    <xf numFmtId="194" fontId="0" fillId="0" borderId="2" xfId="0" applyNumberFormat="1" applyBorder="1" applyAlignment="1">
      <alignment horizontal="center"/>
    </xf>
    <xf numFmtId="194" fontId="0" fillId="0" borderId="0" xfId="0" applyNumberFormat="1" applyAlignment="1">
      <alignment/>
    </xf>
    <xf numFmtId="0" fontId="0" fillId="0" borderId="3" xfId="0" applyBorder="1" applyAlignment="1">
      <alignment/>
    </xf>
    <xf numFmtId="19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5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194" fontId="0" fillId="0" borderId="0" xfId="0" applyNumberFormat="1" applyBorder="1" applyAlignment="1">
      <alignment horizontal="center"/>
    </xf>
    <xf numFmtId="197" fontId="0" fillId="0" borderId="2" xfId="0" applyNumberForma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left" indent="2"/>
    </xf>
    <xf numFmtId="197" fontId="0" fillId="0" borderId="2" xfId="0" applyNumberFormat="1" applyBorder="1" applyAlignment="1">
      <alignment horizontal="left" indent="2"/>
    </xf>
    <xf numFmtId="194" fontId="0" fillId="0" borderId="2" xfId="0" applyNumberFormat="1" applyBorder="1" applyAlignment="1">
      <alignment horizontal="left" indent="2"/>
    </xf>
    <xf numFmtId="3" fontId="0" fillId="0" borderId="2" xfId="0" applyNumberFormat="1" applyBorder="1" applyAlignment="1" quotePrefix="1">
      <alignment horizontal="left" indent="2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94" fontId="0" fillId="0" borderId="2" xfId="0" applyNumberFormat="1" applyBorder="1" applyAlignment="1">
      <alignment horizontal="right"/>
    </xf>
    <xf numFmtId="197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196" fontId="0" fillId="0" borderId="2" xfId="0" applyNumberFormat="1" applyFont="1" applyBorder="1" applyAlignment="1">
      <alignment/>
    </xf>
    <xf numFmtId="196" fontId="0" fillId="0" borderId="2" xfId="0" applyNumberFormat="1" applyFont="1" applyBorder="1" applyAlignment="1">
      <alignment/>
    </xf>
    <xf numFmtId="194" fontId="0" fillId="0" borderId="4" xfId="0" applyNumberFormat="1" applyBorder="1" applyAlignment="1">
      <alignment horizontal="right"/>
    </xf>
    <xf numFmtId="194" fontId="0" fillId="0" borderId="5" xfId="0" applyNumberFormat="1" applyBorder="1" applyAlignment="1">
      <alignment horizontal="left" indent="2"/>
    </xf>
    <xf numFmtId="197" fontId="0" fillId="0" borderId="6" xfId="0" applyNumberFormat="1" applyBorder="1" applyAlignment="1">
      <alignment horizontal="left" indent="2"/>
    </xf>
    <xf numFmtId="194" fontId="0" fillId="0" borderId="7" xfId="0" applyNumberFormat="1" applyBorder="1" applyAlignment="1">
      <alignment horizontal="left" indent="2"/>
    </xf>
    <xf numFmtId="3" fontId="0" fillId="0" borderId="5" xfId="0" applyNumberFormat="1" applyBorder="1" applyAlignment="1">
      <alignment horizontal="left" indent="2"/>
    </xf>
    <xf numFmtId="194" fontId="0" fillId="0" borderId="5" xfId="0" applyNumberFormat="1" applyBorder="1" applyAlignment="1">
      <alignment horizontal="right"/>
    </xf>
    <xf numFmtId="19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195" fontId="0" fillId="0" borderId="5" xfId="0" applyNumberFormat="1" applyBorder="1" applyAlignment="1">
      <alignment horizontal="center"/>
    </xf>
    <xf numFmtId="194" fontId="0" fillId="0" borderId="8" xfId="0" applyNumberFormat="1" applyBorder="1" applyAlignment="1">
      <alignment horizontal="right"/>
    </xf>
    <xf numFmtId="19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95" fontId="0" fillId="0" borderId="8" xfId="0" applyNumberForma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left" indent="2"/>
    </xf>
    <xf numFmtId="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9" xfId="0" applyNumberFormat="1" applyBorder="1" applyAlignment="1">
      <alignment horizontal="left" indent="2"/>
    </xf>
    <xf numFmtId="0" fontId="0" fillId="0" borderId="0" xfId="0" applyBorder="1" applyAlignment="1">
      <alignment horizontal="left"/>
    </xf>
    <xf numFmtId="19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194" fontId="0" fillId="0" borderId="8" xfId="0" applyNumberFormat="1" applyBorder="1" applyAlignment="1">
      <alignment horizontal="left" indent="2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7" fontId="0" fillId="0" borderId="2" xfId="0" applyNumberFormat="1" applyFont="1" applyBorder="1" applyAlignment="1">
      <alignment horizontal="left" indent="2"/>
    </xf>
    <xf numFmtId="3" fontId="0" fillId="0" borderId="2" xfId="0" applyNumberFormat="1" applyFont="1" applyBorder="1" applyAlignment="1">
      <alignment horizontal="left" indent="2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94" fontId="0" fillId="0" borderId="0" xfId="0" applyNumberFormat="1" applyBorder="1" applyAlignment="1">
      <alignment horizontal="left"/>
    </xf>
    <xf numFmtId="194" fontId="0" fillId="0" borderId="2" xfId="0" applyNumberFormat="1" applyBorder="1" applyAlignment="1">
      <alignment horizontal="left"/>
    </xf>
    <xf numFmtId="194" fontId="0" fillId="0" borderId="2" xfId="0" applyNumberFormat="1" applyFont="1" applyBorder="1" applyAlignment="1">
      <alignment horizontal="left"/>
    </xf>
    <xf numFmtId="10" fontId="0" fillId="0" borderId="2" xfId="0" applyNumberFormat="1" applyBorder="1" applyAlignment="1">
      <alignment horizontal="left"/>
    </xf>
    <xf numFmtId="194" fontId="0" fillId="0" borderId="4" xfId="0" applyNumberFormat="1" applyBorder="1" applyAlignment="1" quotePrefix="1">
      <alignment horizontal="center"/>
    </xf>
    <xf numFmtId="1" fontId="0" fillId="0" borderId="2" xfId="0" applyNumberFormat="1" applyBorder="1" applyAlignment="1">
      <alignment horizontal="left" indent="2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97" fontId="0" fillId="0" borderId="0" xfId="0" applyNumberFormat="1" applyBorder="1" applyAlignment="1">
      <alignment horizontal="center"/>
    </xf>
    <xf numFmtId="197" fontId="0" fillId="0" borderId="8" xfId="0" applyNumberFormat="1" applyBorder="1" applyAlignment="1">
      <alignment horizontal="center"/>
    </xf>
    <xf numFmtId="197" fontId="0" fillId="0" borderId="5" xfId="0" applyNumberForma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194" fontId="0" fillId="0" borderId="9" xfId="0" applyNumberFormat="1" applyBorder="1" applyAlignment="1">
      <alignment horizontal="left" indent="2"/>
    </xf>
    <xf numFmtId="197" fontId="0" fillId="0" borderId="10" xfId="0" applyNumberFormat="1" applyBorder="1" applyAlignment="1">
      <alignment horizontal="left" indent="2"/>
    </xf>
    <xf numFmtId="197" fontId="0" fillId="0" borderId="4" xfId="0" applyNumberFormat="1" applyBorder="1" applyAlignment="1">
      <alignment horizontal="right"/>
    </xf>
    <xf numFmtId="195" fontId="0" fillId="0" borderId="2" xfId="0" applyNumberFormat="1" applyBorder="1" applyAlignment="1" quotePrefix="1">
      <alignment horizontal="center"/>
    </xf>
    <xf numFmtId="198" fontId="0" fillId="0" borderId="2" xfId="0" applyNumberFormat="1" applyFont="1" applyBorder="1" applyAlignment="1">
      <alignment horizontal="left" indent="2"/>
    </xf>
    <xf numFmtId="198" fontId="0" fillId="0" borderId="2" xfId="0" applyNumberFormat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198" fontId="0" fillId="0" borderId="0" xfId="0" applyNumberFormat="1" applyAlignment="1">
      <alignment horizontal="center"/>
    </xf>
    <xf numFmtId="198" fontId="0" fillId="0" borderId="0" xfId="0" applyNumberFormat="1" applyAlignment="1">
      <alignment/>
    </xf>
    <xf numFmtId="198" fontId="0" fillId="0" borderId="2" xfId="0" applyNumberFormat="1" applyBorder="1" applyAlignment="1">
      <alignment horizontal="left" indent="2"/>
    </xf>
    <xf numFmtId="2" fontId="0" fillId="0" borderId="2" xfId="0" applyNumberFormat="1" applyBorder="1" applyAlignment="1">
      <alignment horizontal="left" indent="2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7" fontId="0" fillId="0" borderId="2" xfId="0" applyNumberFormat="1" applyBorder="1" applyAlignment="1" quotePrefix="1">
      <alignment horizontal="left" indent="2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97" fontId="0" fillId="0" borderId="11" xfId="0" applyNumberFormat="1" applyBorder="1" applyAlignment="1">
      <alignment horizontal="center"/>
    </xf>
    <xf numFmtId="197" fontId="0" fillId="0" borderId="4" xfId="0" applyNumberFormat="1" applyBorder="1" applyAlignment="1">
      <alignment horizontal="center"/>
    </xf>
    <xf numFmtId="197" fontId="0" fillId="0" borderId="8" xfId="0" applyNumberFormat="1" applyBorder="1" applyAlignment="1">
      <alignment horizontal="left" indent="2"/>
    </xf>
    <xf numFmtId="197" fontId="7" fillId="0" borderId="2" xfId="0" applyNumberFormat="1" applyFont="1" applyBorder="1" applyAlignment="1">
      <alignment horizontal="left" indent="2"/>
    </xf>
    <xf numFmtId="197" fontId="7" fillId="0" borderId="2" xfId="0" applyNumberFormat="1" applyFont="1" applyBorder="1" applyAlignment="1">
      <alignment horizontal="right"/>
    </xf>
    <xf numFmtId="197" fontId="7" fillId="0" borderId="2" xfId="0" applyNumberFormat="1" applyFont="1" applyBorder="1" applyAlignment="1">
      <alignment horizontal="center"/>
    </xf>
    <xf numFmtId="197" fontId="11" fillId="0" borderId="8" xfId="0" applyNumberFormat="1" applyFont="1" applyBorder="1" applyAlignment="1">
      <alignment horizontal="center"/>
    </xf>
    <xf numFmtId="197" fontId="11" fillId="0" borderId="12" xfId="0" applyNumberFormat="1" applyFont="1" applyBorder="1" applyAlignment="1">
      <alignment horizontal="center"/>
    </xf>
    <xf numFmtId="197" fontId="11" fillId="0" borderId="13" xfId="0" applyNumberFormat="1" applyFont="1" applyBorder="1" applyAlignment="1">
      <alignment horizontal="center"/>
    </xf>
    <xf numFmtId="197" fontId="11" fillId="0" borderId="8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center"/>
    </xf>
    <xf numFmtId="197" fontId="12" fillId="0" borderId="2" xfId="0" applyNumberFormat="1" applyFont="1" applyBorder="1" applyAlignment="1">
      <alignment horizontal="center"/>
    </xf>
    <xf numFmtId="195" fontId="12" fillId="0" borderId="2" xfId="0" applyNumberFormat="1" applyFont="1" applyBorder="1" applyAlignment="1">
      <alignment horizontal="center"/>
    </xf>
    <xf numFmtId="194" fontId="12" fillId="0" borderId="2" xfId="0" applyNumberFormat="1" applyFont="1" applyBorder="1" applyAlignment="1">
      <alignment horizontal="center"/>
    </xf>
    <xf numFmtId="194" fontId="12" fillId="0" borderId="2" xfId="0" applyNumberFormat="1" applyFont="1" applyBorder="1" applyAlignment="1">
      <alignment horizontal="right"/>
    </xf>
    <xf numFmtId="198" fontId="14" fillId="0" borderId="2" xfId="0" applyNumberFormat="1" applyFont="1" applyBorder="1" applyAlignment="1">
      <alignment horizontal="center"/>
    </xf>
    <xf numFmtId="197" fontId="11" fillId="0" borderId="9" xfId="0" applyNumberFormat="1" applyFont="1" applyBorder="1" applyAlignment="1">
      <alignment horizontal="center"/>
    </xf>
    <xf numFmtId="197" fontId="11" fillId="0" borderId="2" xfId="0" applyNumberFormat="1" applyFont="1" applyBorder="1" applyAlignment="1">
      <alignment horizontal="center"/>
    </xf>
    <xf numFmtId="197" fontId="11" fillId="0" borderId="5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left"/>
    </xf>
    <xf numFmtId="194" fontId="0" fillId="0" borderId="11" xfId="0" applyNumberFormat="1" applyFont="1" applyBorder="1" applyAlignment="1">
      <alignment horizontal="left"/>
    </xf>
    <xf numFmtId="194" fontId="0" fillId="0" borderId="11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199" fontId="0" fillId="0" borderId="2" xfId="0" applyNumberFormat="1" applyBorder="1" applyAlignment="1">
      <alignment horizontal="left"/>
    </xf>
    <xf numFmtId="194" fontId="0" fillId="0" borderId="4" xfId="0" applyNumberFormat="1" applyBorder="1" applyAlignment="1">
      <alignment horizontal="center"/>
    </xf>
    <xf numFmtId="194" fontId="0" fillId="0" borderId="14" xfId="0" applyNumberFormat="1" applyBorder="1" applyAlignment="1">
      <alignment horizontal="left" indent="2"/>
    </xf>
    <xf numFmtId="0" fontId="0" fillId="0" borderId="15" xfId="0" applyBorder="1" applyAlignment="1">
      <alignment horizontal="left"/>
    </xf>
    <xf numFmtId="1" fontId="0" fillId="0" borderId="0" xfId="0" applyNumberFormat="1" applyAlignment="1">
      <alignment horizontal="left"/>
    </xf>
    <xf numFmtId="197" fontId="0" fillId="0" borderId="16" xfId="0" applyNumberFormat="1" applyBorder="1" applyAlignment="1">
      <alignment/>
    </xf>
    <xf numFmtId="197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8" fillId="0" borderId="2" xfId="0" applyFont="1" applyBorder="1" applyAlignment="1">
      <alignment horizontal="left"/>
    </xf>
    <xf numFmtId="199" fontId="0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195" fontId="7" fillId="0" borderId="2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197" fontId="0" fillId="0" borderId="14" xfId="0" applyNumberFormat="1" applyBorder="1" applyAlignment="1">
      <alignment horizontal="left" indent="2"/>
    </xf>
    <xf numFmtId="194" fontId="0" fillId="0" borderId="20" xfId="0" applyNumberFormat="1" applyBorder="1" applyAlignment="1">
      <alignment horizontal="left" indent="2"/>
    </xf>
    <xf numFmtId="199" fontId="0" fillId="0" borderId="0" xfId="0" applyNumberForma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9" fillId="0" borderId="0" xfId="0" applyNumberFormat="1" applyFont="1" applyBorder="1" applyAlignment="1" applyProtection="1">
      <alignment horizontal="right"/>
      <protection/>
    </xf>
    <xf numFmtId="197" fontId="17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97" fontId="10" fillId="2" borderId="22" xfId="0" applyNumberFormat="1" applyFont="1" applyFill="1" applyBorder="1" applyAlignment="1" applyProtection="1">
      <alignment horizontal="right"/>
      <protection/>
    </xf>
    <xf numFmtId="199" fontId="0" fillId="0" borderId="0" xfId="0" applyNumberFormat="1" applyBorder="1" applyAlignment="1" applyProtection="1">
      <alignment horizontal="right"/>
      <protection/>
    </xf>
    <xf numFmtId="197" fontId="10" fillId="0" borderId="0" xfId="0" applyNumberFormat="1" applyFont="1" applyAlignment="1" applyProtection="1">
      <alignment horizontal="right"/>
      <protection/>
    </xf>
    <xf numFmtId="10" fontId="10" fillId="2" borderId="2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94" fontId="8" fillId="0" borderId="0" xfId="0" applyNumberFormat="1" applyFont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194" fontId="8" fillId="2" borderId="24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99" fontId="9" fillId="0" borderId="0" xfId="0" applyNumberFormat="1" applyFont="1" applyBorder="1" applyAlignment="1" applyProtection="1">
      <alignment/>
      <protection/>
    </xf>
    <xf numFmtId="10" fontId="10" fillId="0" borderId="0" xfId="0" applyNumberFormat="1" applyFont="1" applyBorder="1" applyAlignment="1" applyProtection="1">
      <alignment horizontal="right"/>
      <protection/>
    </xf>
    <xf numFmtId="3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197" fontId="5" fillId="0" borderId="4" xfId="0" applyNumberFormat="1" applyFont="1" applyBorder="1" applyAlignment="1" applyProtection="1">
      <alignment horizontal="center"/>
      <protection/>
    </xf>
    <xf numFmtId="4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197" fontId="0" fillId="0" borderId="0" xfId="0" applyNumberFormat="1" applyBorder="1" applyAlignment="1" applyProtection="1">
      <alignment/>
      <protection/>
    </xf>
    <xf numFmtId="197" fontId="0" fillId="0" borderId="28" xfId="0" applyNumberFormat="1" applyBorder="1" applyAlignment="1" applyProtection="1">
      <alignment/>
      <protection/>
    </xf>
    <xf numFmtId="197" fontId="0" fillId="0" borderId="0" xfId="0" applyNumberFormat="1" applyBorder="1" applyAlignment="1" applyProtection="1">
      <alignment horizontal="center"/>
      <protection/>
    </xf>
    <xf numFmtId="197" fontId="6" fillId="0" borderId="2" xfId="0" applyNumberFormat="1" applyFont="1" applyBorder="1" applyAlignment="1" applyProtection="1">
      <alignment horizontal="center"/>
      <protection/>
    </xf>
    <xf numFmtId="194" fontId="6" fillId="0" borderId="2" xfId="0" applyNumberFormat="1" applyFont="1" applyBorder="1" applyAlignment="1" applyProtection="1">
      <alignment horizontal="center"/>
      <protection/>
    </xf>
    <xf numFmtId="0" fontId="18" fillId="0" borderId="4" xfId="0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202" fontId="10" fillId="0" borderId="28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97" fontId="0" fillId="0" borderId="29" xfId="0" applyNumberFormat="1" applyBorder="1" applyAlignment="1" applyProtection="1">
      <alignment/>
      <protection/>
    </xf>
    <xf numFmtId="202" fontId="10" fillId="0" borderId="19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197" fontId="0" fillId="0" borderId="0" xfId="0" applyNumberFormat="1" applyBorder="1" applyAlignment="1" applyProtection="1">
      <alignment/>
      <protection/>
    </xf>
    <xf numFmtId="197" fontId="0" fillId="0" borderId="0" xfId="0" applyNumberFormat="1" applyBorder="1" applyAlignment="1" applyProtection="1">
      <alignment/>
      <protection/>
    </xf>
    <xf numFmtId="197" fontId="0" fillId="0" borderId="19" xfId="0" applyNumberForma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97" fontId="6" fillId="0" borderId="4" xfId="0" applyNumberFormat="1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 horizontal="right"/>
      <protection/>
    </xf>
    <xf numFmtId="197" fontId="0" fillId="0" borderId="0" xfId="0" applyNumberForma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/>
      <protection/>
    </xf>
    <xf numFmtId="197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97" fontId="0" fillId="0" borderId="19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97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horizontal="center"/>
      <protection/>
    </xf>
    <xf numFmtId="197" fontId="0" fillId="0" borderId="16" xfId="0" applyNumberFormat="1" applyBorder="1" applyAlignment="1" applyProtection="1">
      <alignment/>
      <protection/>
    </xf>
    <xf numFmtId="196" fontId="0" fillId="0" borderId="18" xfId="0" applyNumberFormat="1" applyBorder="1" applyAlignment="1" applyProtection="1">
      <alignment horizontal="center"/>
      <protection/>
    </xf>
    <xf numFmtId="196" fontId="11" fillId="0" borderId="0" xfId="0" applyNumberFormat="1" applyFont="1" applyBorder="1" applyAlignment="1" applyProtection="1">
      <alignment horizontal="center"/>
      <protection/>
    </xf>
    <xf numFmtId="196" fontId="0" fillId="0" borderId="30" xfId="0" applyNumberForma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horizontal="center"/>
      <protection/>
    </xf>
    <xf numFmtId="197" fontId="0" fillId="0" borderId="17" xfId="0" applyNumberFormat="1" applyBorder="1" applyAlignment="1" applyProtection="1">
      <alignment/>
      <protection/>
    </xf>
    <xf numFmtId="196" fontId="0" fillId="0" borderId="19" xfId="0" applyNumberFormat="1" applyBorder="1" applyAlignment="1" applyProtection="1">
      <alignment horizontal="center"/>
      <protection/>
    </xf>
    <xf numFmtId="197" fontId="6" fillId="0" borderId="18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7" fontId="6" fillId="0" borderId="19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96" fontId="0" fillId="0" borderId="2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96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96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 quotePrefix="1">
      <alignment horizontal="left"/>
      <protection/>
    </xf>
    <xf numFmtId="16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197" fontId="0" fillId="0" borderId="2" xfId="0" applyNumberFormat="1" applyFont="1" applyBorder="1" applyAlignment="1" applyProtection="1">
      <alignment horizontal="right"/>
      <protection/>
    </xf>
    <xf numFmtId="194" fontId="0" fillId="0" borderId="2" xfId="0" applyNumberFormat="1" applyFont="1" applyBorder="1" applyAlignment="1" applyProtection="1">
      <alignment horizontal="center"/>
      <protection/>
    </xf>
    <xf numFmtId="194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197" fontId="0" fillId="0" borderId="1" xfId="0" applyNumberFormat="1" applyBorder="1" applyAlignment="1" applyProtection="1" quotePrefix="1">
      <alignment/>
      <protection/>
    </xf>
    <xf numFmtId="197" fontId="0" fillId="0" borderId="0" xfId="0" applyNumberFormat="1" applyBorder="1" applyAlignment="1" applyProtection="1">
      <alignment/>
      <protection/>
    </xf>
    <xf numFmtId="197" fontId="0" fillId="0" borderId="0" xfId="0" applyNumberFormat="1" applyBorder="1" applyAlignment="1" applyProtection="1">
      <alignment horizontal="center"/>
      <protection/>
    </xf>
    <xf numFmtId="197" fontId="0" fillId="0" borderId="1" xfId="0" applyNumberFormat="1" applyBorder="1" applyAlignment="1" applyProtection="1">
      <alignment horizontal="center"/>
      <protection/>
    </xf>
    <xf numFmtId="197" fontId="1" fillId="0" borderId="1" xfId="0" applyNumberFormat="1" applyFont="1" applyBorder="1" applyAlignment="1" applyProtection="1" quotePrefix="1">
      <alignment horizontal="left"/>
      <protection/>
    </xf>
    <xf numFmtId="197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0" xfId="0" applyFont="1" applyBorder="1" applyAlignment="1" applyProtection="1" quotePrefix="1">
      <alignment horizontal="center"/>
      <protection/>
    </xf>
    <xf numFmtId="197" fontId="0" fillId="0" borderId="1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97" fontId="1" fillId="0" borderId="1" xfId="0" applyNumberFormat="1" applyFont="1" applyBorder="1" applyAlignment="1" applyProtection="1">
      <alignment/>
      <protection/>
    </xf>
    <xf numFmtId="194" fontId="5" fillId="0" borderId="2" xfId="0" applyNumberFormat="1" applyFont="1" applyBorder="1" applyAlignment="1" applyProtection="1">
      <alignment/>
      <protection/>
    </xf>
    <xf numFmtId="194" fontId="5" fillId="0" borderId="2" xfId="0" applyNumberFormat="1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 horizontal="center"/>
      <protection/>
    </xf>
    <xf numFmtId="194" fontId="0" fillId="0" borderId="2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 horizontal="center"/>
      <protection/>
    </xf>
    <xf numFmtId="194" fontId="0" fillId="0" borderId="2" xfId="0" applyNumberFormat="1" applyBorder="1" applyAlignment="1" applyProtection="1">
      <alignment/>
      <protection/>
    </xf>
    <xf numFmtId="194" fontId="0" fillId="0" borderId="1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4" fontId="1" fillId="0" borderId="0" xfId="0" applyNumberFormat="1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4" fontId="0" fillId="0" borderId="2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94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94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left"/>
      <protection/>
    </xf>
    <xf numFmtId="197" fontId="0" fillId="0" borderId="34" xfId="0" applyNumberFormat="1" applyBorder="1" applyAlignment="1" applyProtection="1">
      <alignment/>
      <protection/>
    </xf>
    <xf numFmtId="197" fontId="0" fillId="0" borderId="35" xfId="0" applyNumberFormat="1" applyBorder="1" applyAlignment="1" applyProtection="1">
      <alignment/>
      <protection/>
    </xf>
    <xf numFmtId="197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97" fontId="0" fillId="0" borderId="0" xfId="0" applyNumberFormat="1" applyBorder="1" applyAlignment="1" applyProtection="1">
      <alignment horizontal="left" indent="1"/>
      <protection/>
    </xf>
    <xf numFmtId="0" fontId="0" fillId="0" borderId="0" xfId="0" applyAlignment="1" applyProtection="1">
      <alignment horizontal="right"/>
      <protection/>
    </xf>
    <xf numFmtId="197" fontId="0" fillId="0" borderId="0" xfId="0" applyNumberFormat="1" applyBorder="1" applyAlignment="1" applyProtection="1">
      <alignment horizontal="right"/>
      <protection/>
    </xf>
    <xf numFmtId="197" fontId="0" fillId="0" borderId="0" xfId="0" applyNumberFormat="1" applyAlignment="1" applyProtection="1">
      <alignment horizontal="left" indent="1"/>
      <protection/>
    </xf>
    <xf numFmtId="197" fontId="0" fillId="0" borderId="0" xfId="0" applyNumberFormat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22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4" xfId="0" applyBorder="1" applyAlignment="1" applyProtection="1" quotePrefix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97" fontId="0" fillId="0" borderId="0" xfId="0" applyNumberFormat="1" applyBorder="1" applyAlignment="1" applyProtection="1">
      <alignment horizontal="left"/>
      <protection/>
    </xf>
    <xf numFmtId="197" fontId="0" fillId="0" borderId="0" xfId="0" applyNumberFormat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197" fontId="0" fillId="0" borderId="29" xfId="0" applyNumberFormat="1" applyBorder="1" applyAlignment="1" applyProtection="1">
      <alignment horizontal="left" indent="1"/>
      <protection/>
    </xf>
    <xf numFmtId="0" fontId="0" fillId="0" borderId="29" xfId="0" applyBorder="1" applyAlignment="1" applyProtection="1">
      <alignment horizontal="left" indent="4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indent="2"/>
      <protection/>
    </xf>
    <xf numFmtId="197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 quotePrefix="1">
      <alignment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197" fontId="9" fillId="2" borderId="38" xfId="0" applyNumberFormat="1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/>
      <protection locked="0"/>
    </xf>
    <xf numFmtId="0" fontId="9" fillId="2" borderId="55" xfId="0" applyFont="1" applyFill="1" applyBorder="1" applyAlignment="1" applyProtection="1">
      <alignment horizontal="right"/>
      <protection locked="0"/>
    </xf>
    <xf numFmtId="0" fontId="9" fillId="2" borderId="47" xfId="0" applyFont="1" applyFill="1" applyBorder="1" applyAlignment="1" applyProtection="1">
      <alignment horizontal="right"/>
      <protection locked="0"/>
    </xf>
    <xf numFmtId="194" fontId="10" fillId="0" borderId="2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197" fontId="16" fillId="0" borderId="0" xfId="0" applyNumberFormat="1" applyFont="1" applyBorder="1" applyAlignment="1" applyProtection="1">
      <alignment/>
      <protection/>
    </xf>
    <xf numFmtId="202" fontId="0" fillId="0" borderId="30" xfId="0" applyNumberFormat="1" applyBorder="1" applyAlignment="1" applyProtection="1">
      <alignment horizontal="center"/>
      <protection/>
    </xf>
    <xf numFmtId="197" fontId="0" fillId="0" borderId="30" xfId="0" applyNumberFormat="1" applyBorder="1" applyAlignment="1" applyProtection="1">
      <alignment horizontal="center"/>
      <protection/>
    </xf>
    <xf numFmtId="197" fontId="0" fillId="0" borderId="0" xfId="0" applyNumberFormat="1" applyFont="1" applyBorder="1" applyAlignment="1" applyProtection="1">
      <alignment horizontal="right"/>
      <protection/>
    </xf>
    <xf numFmtId="194" fontId="21" fillId="0" borderId="0" xfId="0" applyNumberFormat="1" applyFont="1" applyAlignment="1" applyProtection="1">
      <alignment horizontal="right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10" fillId="0" borderId="56" xfId="0" applyNumberFormat="1" applyFont="1" applyBorder="1" applyAlignment="1" applyProtection="1">
      <alignment horizontal="right"/>
      <protection/>
    </xf>
    <xf numFmtId="10" fontId="10" fillId="0" borderId="57" xfId="0" applyNumberFormat="1" applyFont="1" applyBorder="1" applyAlignment="1" applyProtection="1">
      <alignment horizontal="right"/>
      <protection/>
    </xf>
    <xf numFmtId="0" fontId="0" fillId="2" borderId="22" xfId="0" applyFill="1" applyBorder="1" applyAlignment="1">
      <alignment horizontal="right"/>
    </xf>
    <xf numFmtId="2" fontId="9" fillId="2" borderId="39" xfId="0" applyNumberFormat="1" applyFont="1" applyFill="1" applyBorder="1" applyAlignment="1">
      <alignment/>
    </xf>
    <xf numFmtId="2" fontId="9" fillId="2" borderId="39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0" fillId="0" borderId="55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5"/>
          <c:w val="0.882"/>
          <c:h val="0.97"/>
        </c:manualLayout>
      </c:layout>
      <c:lineChart>
        <c:grouping val="standard"/>
        <c:varyColors val="0"/>
        <c:ser>
          <c:idx val="0"/>
          <c:order val="0"/>
          <c:tx>
            <c:v>VSWR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Forms!$B$3:$K$3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Forms!$B$37:$K$37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BEST F\b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Forms!$B$48:$K$48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FRONT/B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F/B FREQU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Forms!$B$46:$K$46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9600"/>
        <c:axId val="14396401"/>
      </c:lineChart>
      <c:lineChart>
        <c:grouping val="standard"/>
        <c:varyColors val="0"/>
        <c:ser>
          <c:idx val="2"/>
          <c:order val="2"/>
          <c:tx>
            <c:v>DIP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Forms!$B$18:$K$18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Forms!$B$40:$K$40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1599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599600"/>
        <c:crossesAt val="1"/>
        <c:crossBetween val="between"/>
        <c:dispUnits/>
      </c:valAx>
      <c:catAx>
        <c:axId val="62458746"/>
        <c:scaling>
          <c:orientation val="minMax"/>
        </c:scaling>
        <c:axPos val="b"/>
        <c:delete val="1"/>
        <c:majorTickMark val="in"/>
        <c:minorTickMark val="none"/>
        <c:tickLblPos val="nextTo"/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587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93"/>
          <c:w val="0.09625"/>
          <c:h val="0.312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77</xdr:row>
      <xdr:rowOff>0</xdr:rowOff>
    </xdr:from>
    <xdr:to>
      <xdr:col>18</xdr:col>
      <xdr:colOff>190500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266700" y="14811375"/>
        <a:ext cx="1350645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75" zoomScaleNormal="75" workbookViewId="0" topLeftCell="A1">
      <selection activeCell="A3" sqref="A3"/>
    </sheetView>
  </sheetViews>
  <sheetFormatPr defaultColWidth="8.88671875" defaultRowHeight="15"/>
  <cols>
    <col min="1" max="1" width="27.77734375" style="44" customWidth="1"/>
    <col min="2" max="3" width="8.4453125" style="26" customWidth="1"/>
    <col min="4" max="4" width="7.6640625" style="26" customWidth="1"/>
    <col min="5" max="5" width="9.3359375" style="33" customWidth="1"/>
    <col min="6" max="7" width="8.4453125" style="42" customWidth="1"/>
    <col min="8" max="8" width="8.10546875" style="27" customWidth="1"/>
    <col min="9" max="9" width="8.4453125" style="42" customWidth="1"/>
    <col min="10" max="10" width="8.21484375" style="42" customWidth="1"/>
    <col min="11" max="11" width="8.77734375" style="59" customWidth="1"/>
    <col min="12" max="12" width="7.21484375" style="27" bestFit="1" customWidth="1"/>
    <col min="13" max="13" width="6.6640625" style="27" bestFit="1" customWidth="1"/>
    <col min="14" max="14" width="6.6640625" style="27" customWidth="1"/>
    <col min="15" max="15" width="5.99609375" style="27" customWidth="1"/>
    <col min="16" max="16" width="8.10546875" style="27" bestFit="1" customWidth="1"/>
    <col min="17" max="17" width="8.10546875" style="27" customWidth="1"/>
    <col min="18" max="18" width="3.5546875" style="6" customWidth="1"/>
    <col min="19" max="19" width="3.99609375" style="6" customWidth="1"/>
  </cols>
  <sheetData>
    <row r="1" spans="1:13" ht="15">
      <c r="A1" s="45" t="s">
        <v>168</v>
      </c>
      <c r="B1" s="40"/>
      <c r="C1" s="40"/>
      <c r="D1" s="40"/>
      <c r="E1" s="110"/>
      <c r="F1" s="41"/>
      <c r="G1" s="41"/>
      <c r="H1" s="39"/>
      <c r="I1" s="41"/>
      <c r="J1" s="41"/>
      <c r="K1" s="55"/>
      <c r="L1" s="39"/>
      <c r="M1" s="39"/>
    </row>
    <row r="2" spans="1:14" ht="15.75">
      <c r="A2" s="46" t="s">
        <v>74</v>
      </c>
      <c r="B2" s="38"/>
      <c r="C2" s="38"/>
      <c r="D2" s="38"/>
      <c r="E2" s="48"/>
      <c r="F2" s="37"/>
      <c r="G2" s="117"/>
      <c r="H2" s="34"/>
      <c r="I2" s="117"/>
      <c r="J2" s="37"/>
      <c r="K2" s="56"/>
      <c r="L2" s="34"/>
      <c r="M2" s="34"/>
      <c r="N2" s="47"/>
    </row>
    <row r="3" spans="1:19" s="35" customFormat="1" ht="15">
      <c r="A3" s="52" t="s">
        <v>75</v>
      </c>
      <c r="B3" s="106"/>
      <c r="C3" s="34"/>
      <c r="D3" s="106"/>
      <c r="E3" s="48"/>
      <c r="F3" s="106"/>
      <c r="G3" s="106"/>
      <c r="H3" s="34"/>
      <c r="I3" s="106"/>
      <c r="J3" s="106"/>
      <c r="K3" s="34"/>
      <c r="L3" s="34"/>
      <c r="M3" s="34"/>
      <c r="N3" s="47"/>
      <c r="O3" s="27"/>
      <c r="P3" s="27"/>
      <c r="Q3" s="27"/>
      <c r="R3" s="27"/>
      <c r="S3" s="27"/>
    </row>
    <row r="4" spans="1:19" s="109" customFormat="1" ht="15">
      <c r="A4" s="104" t="s">
        <v>130</v>
      </c>
      <c r="B4" s="106"/>
      <c r="C4" s="106"/>
      <c r="D4" s="106"/>
      <c r="E4" s="48"/>
      <c r="F4" s="106"/>
      <c r="G4" s="106"/>
      <c r="H4" s="106"/>
      <c r="I4" s="106"/>
      <c r="J4" s="106"/>
      <c r="K4" s="105"/>
      <c r="L4" s="106"/>
      <c r="M4" s="106"/>
      <c r="N4" s="107"/>
      <c r="O4" s="108"/>
      <c r="P4" s="108"/>
      <c r="Q4" s="108"/>
      <c r="R4" s="108"/>
      <c r="S4" s="108"/>
    </row>
    <row r="5" spans="1:19" s="109" customFormat="1" ht="15">
      <c r="A5" s="104" t="s">
        <v>131</v>
      </c>
      <c r="B5" s="106"/>
      <c r="C5" s="106"/>
      <c r="D5" s="106"/>
      <c r="E5" s="106"/>
      <c r="F5" s="106"/>
      <c r="G5" s="106"/>
      <c r="H5" s="106"/>
      <c r="I5" s="106"/>
      <c r="J5" s="106"/>
      <c r="K5" s="105"/>
      <c r="L5" s="106"/>
      <c r="M5" s="106"/>
      <c r="N5" s="107"/>
      <c r="O5" s="108"/>
      <c r="P5" s="108"/>
      <c r="Q5" s="108"/>
      <c r="R5" s="108"/>
      <c r="S5" s="108"/>
    </row>
    <row r="6" spans="1:19" s="35" customFormat="1" ht="15">
      <c r="A6" s="114" t="s">
        <v>147</v>
      </c>
      <c r="B6" s="34"/>
      <c r="C6" s="34"/>
      <c r="D6" s="34"/>
      <c r="E6" s="34"/>
      <c r="F6" s="34"/>
      <c r="G6" s="34"/>
      <c r="H6" s="34"/>
      <c r="I6" s="34"/>
      <c r="J6" s="34"/>
      <c r="K6" s="64"/>
      <c r="L6" s="34"/>
      <c r="M6" s="34"/>
      <c r="N6" s="47"/>
      <c r="O6" s="27"/>
      <c r="P6" s="27"/>
      <c r="Q6" s="27"/>
      <c r="R6" s="27"/>
      <c r="S6" s="27"/>
    </row>
    <row r="7" spans="1:14" ht="15.75" thickBot="1">
      <c r="A7" s="83" t="s">
        <v>114</v>
      </c>
      <c r="B7" s="38"/>
      <c r="C7" s="38"/>
      <c r="D7" s="38"/>
      <c r="E7" s="48"/>
      <c r="F7" s="37"/>
      <c r="G7" s="37"/>
      <c r="H7" s="38"/>
      <c r="I7" s="37"/>
      <c r="J7" s="37"/>
      <c r="K7" s="103"/>
      <c r="L7" s="34"/>
      <c r="M7" s="34"/>
      <c r="N7" s="47"/>
    </row>
    <row r="8" spans="1:19" s="14" customFormat="1" ht="15">
      <c r="A8" s="115" t="s">
        <v>149</v>
      </c>
      <c r="B8" s="134"/>
      <c r="C8" s="48"/>
      <c r="D8" s="48"/>
      <c r="E8" s="48"/>
      <c r="F8" s="48"/>
      <c r="G8" s="48"/>
      <c r="H8" s="116"/>
      <c r="I8" s="48"/>
      <c r="J8" s="48"/>
      <c r="K8" s="116"/>
      <c r="L8" s="48"/>
      <c r="M8" s="48"/>
      <c r="N8" s="49"/>
      <c r="O8" s="33"/>
      <c r="P8" s="33"/>
      <c r="Q8" s="33"/>
      <c r="R8" s="33"/>
      <c r="S8" s="33"/>
    </row>
    <row r="9" spans="1:19" s="14" customFormat="1" ht="15">
      <c r="A9" s="66" t="s">
        <v>150</v>
      </c>
      <c r="B9" s="134"/>
      <c r="C9" s="48"/>
      <c r="D9" s="48"/>
      <c r="E9" s="48"/>
      <c r="F9" s="48"/>
      <c r="G9" s="48"/>
      <c r="H9" s="64"/>
      <c r="I9" s="48"/>
      <c r="J9" s="48"/>
      <c r="K9" s="64"/>
      <c r="L9" s="48"/>
      <c r="M9" s="48"/>
      <c r="N9" s="49"/>
      <c r="O9" s="33"/>
      <c r="P9" s="33"/>
      <c r="Q9" s="33"/>
      <c r="R9" s="33"/>
      <c r="S9" s="33"/>
    </row>
    <row r="10" spans="1:19" s="14" customFormat="1" ht="15">
      <c r="A10" s="177" t="s">
        <v>151</v>
      </c>
      <c r="B10" s="134"/>
      <c r="C10" s="48"/>
      <c r="D10" s="48"/>
      <c r="E10" s="48"/>
      <c r="F10" s="48"/>
      <c r="G10" s="48"/>
      <c r="H10" s="64"/>
      <c r="I10" s="48"/>
      <c r="J10" s="48"/>
      <c r="K10" s="64"/>
      <c r="L10" s="48"/>
      <c r="M10" s="48"/>
      <c r="N10" s="49"/>
      <c r="O10" s="33"/>
      <c r="P10" s="33"/>
      <c r="Q10" s="33"/>
      <c r="R10" s="33"/>
      <c r="S10" s="33"/>
    </row>
    <row r="11" spans="1:19" s="35" customFormat="1" ht="15">
      <c r="A11" s="158" t="s">
        <v>152</v>
      </c>
      <c r="B11" s="157"/>
      <c r="C11" s="34"/>
      <c r="D11" s="34"/>
      <c r="E11" s="48"/>
      <c r="F11" s="34"/>
      <c r="G11" s="34"/>
      <c r="H11" s="34"/>
      <c r="I11" s="34"/>
      <c r="J11" s="34"/>
      <c r="K11" s="34"/>
      <c r="L11" s="34"/>
      <c r="M11" s="34"/>
      <c r="N11" s="47"/>
      <c r="O11" s="27"/>
      <c r="P11" s="27"/>
      <c r="Q11" s="27"/>
      <c r="R11" s="27"/>
      <c r="S11" s="27"/>
    </row>
    <row r="12" spans="1:19" s="35" customFormat="1" ht="15">
      <c r="A12" s="178" t="s">
        <v>153</v>
      </c>
      <c r="B12" s="157"/>
      <c r="C12" s="34"/>
      <c r="D12" s="34"/>
      <c r="E12" s="48"/>
      <c r="F12" s="34"/>
      <c r="G12" s="34"/>
      <c r="H12" s="34"/>
      <c r="I12" s="34"/>
      <c r="J12" s="34"/>
      <c r="K12" s="34"/>
      <c r="L12" s="34"/>
      <c r="M12" s="34"/>
      <c r="N12" s="47"/>
      <c r="O12" s="27"/>
      <c r="P12" s="27"/>
      <c r="Q12" s="27"/>
      <c r="R12" s="27"/>
      <c r="S12" s="27"/>
    </row>
    <row r="13" spans="1:19" s="35" customFormat="1" ht="15.75" thickBot="1">
      <c r="A13" s="67" t="s">
        <v>148</v>
      </c>
      <c r="B13" s="157"/>
      <c r="C13" s="34"/>
      <c r="D13" s="34"/>
      <c r="E13" s="48"/>
      <c r="F13" s="34"/>
      <c r="G13" s="34"/>
      <c r="H13" s="34"/>
      <c r="I13" s="34"/>
      <c r="J13" s="34"/>
      <c r="K13" s="57"/>
      <c r="L13" s="34"/>
      <c r="M13" s="34"/>
      <c r="N13" s="47"/>
      <c r="O13" s="27"/>
      <c r="P13" s="27"/>
      <c r="Q13" s="27"/>
      <c r="R13" s="27"/>
      <c r="S13" s="27"/>
    </row>
    <row r="14" spans="1:19" s="35" customFormat="1" ht="15">
      <c r="A14" s="65"/>
      <c r="B14" s="34"/>
      <c r="C14" s="34"/>
      <c r="D14" s="34"/>
      <c r="E14" s="48"/>
      <c r="F14" s="34"/>
      <c r="G14" s="34"/>
      <c r="H14" s="34"/>
      <c r="I14" s="34"/>
      <c r="J14" s="34"/>
      <c r="K14" s="57"/>
      <c r="L14" s="34"/>
      <c r="M14" s="34"/>
      <c r="N14" s="47"/>
      <c r="O14" s="27"/>
      <c r="P14" s="27"/>
      <c r="Q14" s="27"/>
      <c r="R14" s="27"/>
      <c r="S14" s="27"/>
    </row>
    <row r="15" spans="1:19" s="35" customFormat="1" ht="15.75">
      <c r="A15" s="46" t="s">
        <v>80</v>
      </c>
      <c r="B15" s="34"/>
      <c r="C15" s="34"/>
      <c r="D15" s="34"/>
      <c r="E15" s="48"/>
      <c r="F15" s="34"/>
      <c r="G15" s="34"/>
      <c r="H15" s="34"/>
      <c r="I15" s="34"/>
      <c r="J15" s="34"/>
      <c r="K15" s="56"/>
      <c r="L15" s="34"/>
      <c r="M15" s="34"/>
      <c r="N15" s="47"/>
      <c r="O15" s="27"/>
      <c r="P15" s="27"/>
      <c r="Q15" s="27"/>
      <c r="R15" s="27"/>
      <c r="S15" s="27"/>
    </row>
    <row r="16" spans="1:19" s="35" customFormat="1" ht="15">
      <c r="A16" s="52" t="s">
        <v>71</v>
      </c>
      <c r="B16" s="34"/>
      <c r="C16" s="34"/>
      <c r="D16" s="34"/>
      <c r="E16" s="48"/>
      <c r="F16" s="34"/>
      <c r="G16" s="34"/>
      <c r="H16" s="34"/>
      <c r="I16" s="34"/>
      <c r="J16" s="34"/>
      <c r="K16" s="34"/>
      <c r="L16" s="34"/>
      <c r="M16" s="34"/>
      <c r="N16" s="47"/>
      <c r="O16" s="27"/>
      <c r="P16" s="27"/>
      <c r="Q16" s="27"/>
      <c r="R16" s="27"/>
      <c r="S16" s="27"/>
    </row>
    <row r="17" spans="1:19" s="109" customFormat="1" ht="15">
      <c r="A17" s="104" t="s">
        <v>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8"/>
      <c r="P17" s="108"/>
      <c r="Q17" s="108"/>
      <c r="R17" s="108"/>
      <c r="S17" s="108"/>
    </row>
    <row r="18" spans="1:19" s="122" customFormat="1" ht="15">
      <c r="A18" s="118" t="s">
        <v>125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19"/>
      <c r="M18" s="119"/>
      <c r="N18" s="120"/>
      <c r="O18" s="121"/>
      <c r="P18" s="121"/>
      <c r="Q18" s="121"/>
      <c r="R18" s="121"/>
      <c r="S18" s="121"/>
    </row>
    <row r="19" spans="1:19" s="122" customFormat="1" ht="15">
      <c r="A19" s="123" t="s">
        <v>78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21"/>
      <c r="P19" s="121"/>
      <c r="Q19" s="121"/>
      <c r="R19" s="121"/>
      <c r="S19" s="121"/>
    </row>
    <row r="20" spans="1:19" s="122" customFormat="1" ht="15">
      <c r="A20" s="123" t="s">
        <v>81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  <c r="O20" s="121"/>
      <c r="P20" s="121"/>
      <c r="Q20" s="121"/>
      <c r="R20" s="121"/>
      <c r="S20" s="121"/>
    </row>
    <row r="21" spans="1:19" s="122" customFormat="1" ht="15">
      <c r="A21" s="123" t="s">
        <v>107</v>
      </c>
      <c r="B21" s="119"/>
      <c r="C21" s="119"/>
      <c r="D21" s="119"/>
      <c r="E21" s="119"/>
      <c r="F21" s="119"/>
      <c r="G21" s="119"/>
      <c r="H21" s="121"/>
      <c r="I21" s="119"/>
      <c r="J21" s="119"/>
      <c r="K21" s="119"/>
      <c r="L21" s="119"/>
      <c r="M21" s="119"/>
      <c r="N21" s="120"/>
      <c r="O21" s="121"/>
      <c r="P21" s="121"/>
      <c r="Q21" s="121"/>
      <c r="R21" s="121"/>
      <c r="S21" s="121"/>
    </row>
    <row r="22" spans="1:14" ht="15">
      <c r="A22" s="43"/>
      <c r="B22" s="38"/>
      <c r="C22" s="38"/>
      <c r="D22" s="38"/>
      <c r="E22" s="48"/>
      <c r="F22" s="37"/>
      <c r="G22" s="37"/>
      <c r="H22" s="34"/>
      <c r="I22" s="37"/>
      <c r="J22" s="37"/>
      <c r="K22" s="56"/>
      <c r="L22" s="34"/>
      <c r="M22" s="34"/>
      <c r="N22" s="47"/>
    </row>
    <row r="23" spans="1:14" ht="15.75">
      <c r="A23" s="46" t="s">
        <v>79</v>
      </c>
      <c r="B23" s="38"/>
      <c r="C23" s="38"/>
      <c r="D23" s="38"/>
      <c r="E23" s="48"/>
      <c r="F23" s="37"/>
      <c r="G23" s="37"/>
      <c r="H23" s="34"/>
      <c r="I23" s="37"/>
      <c r="J23" s="37"/>
      <c r="K23" s="56"/>
      <c r="L23" s="34"/>
      <c r="M23" s="34"/>
      <c r="N23" s="47"/>
    </row>
    <row r="24" spans="1:19" s="14" customFormat="1" ht="15">
      <c r="A24" s="51" t="s">
        <v>71</v>
      </c>
      <c r="B24" s="48"/>
      <c r="C24" s="48"/>
      <c r="D24" s="48"/>
      <c r="E24" s="48"/>
      <c r="F24" s="48"/>
      <c r="G24" s="48"/>
      <c r="H24" s="48"/>
      <c r="I24" s="48"/>
      <c r="J24" s="48"/>
      <c r="K24" s="58"/>
      <c r="L24" s="48"/>
      <c r="M24" s="48"/>
      <c r="N24" s="49"/>
      <c r="O24" s="33"/>
      <c r="P24" s="33"/>
      <c r="Q24" s="33"/>
      <c r="R24" s="33"/>
      <c r="S24" s="33"/>
    </row>
    <row r="25" spans="1:19" s="14" customFormat="1" ht="15">
      <c r="A25" s="93" t="s">
        <v>76</v>
      </c>
      <c r="B25" s="48"/>
      <c r="C25" s="48"/>
      <c r="D25" s="48"/>
      <c r="E25" s="48"/>
      <c r="F25" s="48"/>
      <c r="G25" s="48"/>
      <c r="H25" s="48"/>
      <c r="I25" s="48"/>
      <c r="J25" s="48"/>
      <c r="K25" s="58"/>
      <c r="L25" s="48"/>
      <c r="M25" s="48"/>
      <c r="N25" s="49"/>
      <c r="O25" s="33"/>
      <c r="P25" s="33"/>
      <c r="Q25" s="33"/>
      <c r="R25" s="33"/>
      <c r="S25" s="33"/>
    </row>
    <row r="26" spans="1:19" s="14" customFormat="1" ht="15">
      <c r="A26" s="51" t="s">
        <v>77</v>
      </c>
      <c r="B26" s="48"/>
      <c r="C26" s="48"/>
      <c r="D26" s="48"/>
      <c r="E26" s="48"/>
      <c r="F26" s="48"/>
      <c r="G26" s="48"/>
      <c r="H26" s="48"/>
      <c r="I26" s="48"/>
      <c r="J26" s="48"/>
      <c r="K26" s="58"/>
      <c r="L26" s="48"/>
      <c r="M26" s="48"/>
      <c r="N26" s="49"/>
      <c r="O26" s="33"/>
      <c r="P26" s="33"/>
      <c r="Q26" s="33"/>
      <c r="R26" s="33"/>
      <c r="S26" s="33"/>
    </row>
    <row r="27" spans="1:19" s="14" customFormat="1" ht="15">
      <c r="A27" s="51" t="s">
        <v>90</v>
      </c>
      <c r="B27" s="48"/>
      <c r="C27" s="48"/>
      <c r="D27" s="48"/>
      <c r="E27" s="48"/>
      <c r="F27" s="48"/>
      <c r="G27" s="48"/>
      <c r="H27" s="48"/>
      <c r="I27" s="48"/>
      <c r="J27" s="48"/>
      <c r="K27" s="58"/>
      <c r="L27" s="48"/>
      <c r="M27" s="48"/>
      <c r="N27" s="49"/>
      <c r="O27" s="33"/>
      <c r="P27" s="33"/>
      <c r="Q27" s="33"/>
      <c r="R27" s="33"/>
      <c r="S27" s="33"/>
    </row>
    <row r="28" spans="1:19" s="14" customFormat="1" ht="15">
      <c r="A28" s="51" t="s">
        <v>81</v>
      </c>
      <c r="B28" s="48"/>
      <c r="C28" s="48"/>
      <c r="D28" s="48"/>
      <c r="E28" s="48"/>
      <c r="F28" s="48"/>
      <c r="G28" s="48"/>
      <c r="H28" s="48"/>
      <c r="I28" s="48"/>
      <c r="J28" s="48"/>
      <c r="K28" s="58"/>
      <c r="L28" s="48"/>
      <c r="M28" s="48"/>
      <c r="N28" s="49"/>
      <c r="O28" s="33"/>
      <c r="P28" s="33"/>
      <c r="Q28" s="33"/>
      <c r="R28" s="33"/>
      <c r="S28" s="33"/>
    </row>
    <row r="29" spans="1:19" s="14" customFormat="1" ht="15">
      <c r="A29" s="52" t="s">
        <v>82</v>
      </c>
      <c r="B29" s="48"/>
      <c r="C29" s="48"/>
      <c r="D29" s="48"/>
      <c r="E29" s="48"/>
      <c r="F29" s="48"/>
      <c r="G29" s="48"/>
      <c r="H29" s="48"/>
      <c r="I29" s="48"/>
      <c r="J29" s="48"/>
      <c r="K29" s="58"/>
      <c r="L29" s="48"/>
      <c r="M29" s="48"/>
      <c r="N29" s="49"/>
      <c r="O29" s="33"/>
      <c r="P29" s="33"/>
      <c r="Q29" s="33"/>
      <c r="R29" s="33"/>
      <c r="S29" s="33"/>
    </row>
    <row r="30" spans="1:14" ht="15">
      <c r="A30" s="43"/>
      <c r="B30" s="38"/>
      <c r="C30" s="38"/>
      <c r="D30" s="38"/>
      <c r="E30" s="48"/>
      <c r="F30" s="37"/>
      <c r="G30" s="37"/>
      <c r="H30" s="34"/>
      <c r="I30" s="37"/>
      <c r="J30" s="37"/>
      <c r="K30" s="56"/>
      <c r="L30" s="34"/>
      <c r="M30" s="34"/>
      <c r="N30" s="47"/>
    </row>
    <row r="31" spans="1:14" ht="15.75">
      <c r="A31" s="46" t="s">
        <v>135</v>
      </c>
      <c r="B31" s="38"/>
      <c r="C31" s="38"/>
      <c r="D31" s="38"/>
      <c r="E31" s="48"/>
      <c r="F31" s="37"/>
      <c r="G31" s="37"/>
      <c r="H31" s="34"/>
      <c r="I31" s="37"/>
      <c r="J31" s="37"/>
      <c r="K31" s="56"/>
      <c r="L31" s="34"/>
      <c r="M31" s="34"/>
      <c r="N31" s="47"/>
    </row>
    <row r="32" spans="1:19" s="129" customFormat="1" ht="15">
      <c r="A32" s="124" t="s">
        <v>154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5"/>
      <c r="L32" s="131"/>
      <c r="M32" s="126"/>
      <c r="N32" s="127"/>
      <c r="O32" s="128"/>
      <c r="P32" s="128"/>
      <c r="Q32" s="128"/>
      <c r="R32" s="128"/>
      <c r="S32" s="128"/>
    </row>
    <row r="33" spans="1:19" s="129" customFormat="1" ht="15">
      <c r="A33" s="124" t="s">
        <v>88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5"/>
      <c r="L33" s="132"/>
      <c r="M33" s="126"/>
      <c r="N33" s="127"/>
      <c r="O33" s="128"/>
      <c r="P33" s="128"/>
      <c r="Q33" s="128"/>
      <c r="R33" s="128"/>
      <c r="S33" s="128"/>
    </row>
    <row r="34" spans="1:19" s="14" customFormat="1" ht="15">
      <c r="A34" s="130" t="s">
        <v>83</v>
      </c>
      <c r="B34" s="48"/>
      <c r="C34" s="48"/>
      <c r="D34" s="48"/>
      <c r="E34" s="48"/>
      <c r="F34" s="48"/>
      <c r="G34" s="48"/>
      <c r="H34" s="48"/>
      <c r="I34" s="48"/>
      <c r="J34" s="48"/>
      <c r="K34" s="58"/>
      <c r="M34" s="48"/>
      <c r="N34" s="49"/>
      <c r="O34" s="33"/>
      <c r="P34" s="33"/>
      <c r="Q34" s="33"/>
      <c r="R34" s="33"/>
      <c r="S34" s="33"/>
    </row>
    <row r="35" spans="1:14" ht="15">
      <c r="A35" s="50" t="s">
        <v>84</v>
      </c>
      <c r="B35" s="38"/>
      <c r="C35" s="38"/>
      <c r="D35" s="38"/>
      <c r="E35" s="48"/>
      <c r="F35" s="37"/>
      <c r="G35" s="37"/>
      <c r="H35" s="34"/>
      <c r="I35" s="37"/>
      <c r="J35" s="37"/>
      <c r="K35" s="57"/>
      <c r="L35" s="34"/>
      <c r="M35" s="34"/>
      <c r="N35" s="47"/>
    </row>
    <row r="36" spans="1:19" s="14" customFormat="1" ht="15">
      <c r="A36" s="93" t="s">
        <v>85</v>
      </c>
      <c r="B36" s="48"/>
      <c r="C36" s="48"/>
      <c r="D36" s="48"/>
      <c r="E36" s="48"/>
      <c r="F36" s="48"/>
      <c r="G36" s="48"/>
      <c r="H36" s="48"/>
      <c r="I36" s="48"/>
      <c r="J36" s="48"/>
      <c r="K36" s="58"/>
      <c r="L36" s="48"/>
      <c r="M36" s="48"/>
      <c r="N36" s="49"/>
      <c r="O36" s="33"/>
      <c r="P36" s="33"/>
      <c r="Q36" s="33"/>
      <c r="R36" s="33"/>
      <c r="S36" s="33"/>
    </row>
    <row r="37" spans="1:19" s="14" customFormat="1" ht="15">
      <c r="A37" s="136" t="s">
        <v>86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7"/>
      <c r="L37" s="48"/>
      <c r="M37" s="48"/>
      <c r="N37" s="49"/>
      <c r="O37" s="33"/>
      <c r="P37" s="33"/>
      <c r="Q37" s="33"/>
      <c r="R37" s="33"/>
      <c r="S37" s="33"/>
    </row>
    <row r="38" spans="1:14" ht="15">
      <c r="A38" s="43"/>
      <c r="B38" s="38"/>
      <c r="C38" s="38"/>
      <c r="D38" s="38"/>
      <c r="E38" s="48"/>
      <c r="F38" s="37"/>
      <c r="G38" s="37"/>
      <c r="H38" s="34"/>
      <c r="I38" s="37"/>
      <c r="J38" s="37"/>
      <c r="K38" s="57"/>
      <c r="L38" s="34"/>
      <c r="M38" s="34"/>
      <c r="N38" s="47"/>
    </row>
    <row r="39" spans="1:14" ht="15.75">
      <c r="A39" s="46" t="s">
        <v>87</v>
      </c>
      <c r="B39" s="38"/>
      <c r="C39" s="38"/>
      <c r="D39" s="38"/>
      <c r="E39" s="48"/>
      <c r="F39" s="37"/>
      <c r="G39" s="37"/>
      <c r="H39" s="34"/>
      <c r="I39" s="37"/>
      <c r="J39" s="37"/>
      <c r="K39" s="57"/>
      <c r="L39" s="34"/>
      <c r="M39" s="34"/>
      <c r="N39" s="47"/>
    </row>
    <row r="40" spans="1:14" ht="15">
      <c r="A40" s="94" t="s">
        <v>136</v>
      </c>
      <c r="B40" s="143"/>
      <c r="C40" s="143"/>
      <c r="D40" s="143"/>
      <c r="E40" s="144"/>
      <c r="F40" s="145"/>
      <c r="G40" s="145"/>
      <c r="H40" s="146"/>
      <c r="I40" s="145"/>
      <c r="J40" s="145"/>
      <c r="K40" s="147"/>
      <c r="L40" s="34"/>
      <c r="M40" s="34"/>
      <c r="N40" s="47"/>
    </row>
    <row r="41" spans="1:14" ht="15">
      <c r="A41" s="50" t="s">
        <v>72</v>
      </c>
      <c r="B41" s="37"/>
      <c r="C41" s="38"/>
      <c r="D41" s="38"/>
      <c r="E41" s="38"/>
      <c r="F41" s="37"/>
      <c r="G41" s="34"/>
      <c r="H41" s="48"/>
      <c r="I41" s="37"/>
      <c r="J41" s="37"/>
      <c r="K41" s="34"/>
      <c r="M41" s="34"/>
      <c r="N41" s="47"/>
    </row>
    <row r="42" spans="1:14" ht="15">
      <c r="A42" s="50" t="s">
        <v>91</v>
      </c>
      <c r="B42" s="38"/>
      <c r="C42" s="38"/>
      <c r="D42" s="38"/>
      <c r="E42" s="48"/>
      <c r="F42" s="37"/>
      <c r="G42" s="37"/>
      <c r="H42" s="34"/>
      <c r="I42" s="37"/>
      <c r="J42" s="37"/>
      <c r="K42" s="57"/>
      <c r="L42" s="34"/>
      <c r="M42" s="34"/>
      <c r="N42" s="47"/>
    </row>
    <row r="43" spans="1:14" ht="15">
      <c r="A43" s="53" t="s">
        <v>92</v>
      </c>
      <c r="B43" s="37"/>
      <c r="C43" s="38"/>
      <c r="D43" s="38"/>
      <c r="E43" s="38"/>
      <c r="F43" s="37"/>
      <c r="G43" s="34"/>
      <c r="H43" s="48"/>
      <c r="I43" s="37"/>
      <c r="J43" s="37"/>
      <c r="K43" s="57"/>
      <c r="M43" s="34"/>
      <c r="N43" s="47"/>
    </row>
    <row r="44" spans="1:14" ht="15.75" thickBot="1">
      <c r="A44" s="80"/>
      <c r="B44" s="75"/>
      <c r="C44" s="75"/>
      <c r="D44" s="75"/>
      <c r="E44" s="111"/>
      <c r="F44" s="76"/>
      <c r="G44" s="76"/>
      <c r="H44" s="74"/>
      <c r="I44" s="76"/>
      <c r="J44" s="76"/>
      <c r="K44" s="81"/>
      <c r="L44" s="74"/>
      <c r="M44" s="74"/>
      <c r="N44" s="47"/>
    </row>
    <row r="45" spans="1:14" ht="15.75">
      <c r="A45" s="78" t="s">
        <v>137</v>
      </c>
      <c r="B45" s="71"/>
      <c r="C45" s="71"/>
      <c r="D45" s="71"/>
      <c r="E45" s="112"/>
      <c r="F45" s="72"/>
      <c r="G45" s="72"/>
      <c r="H45" s="70"/>
      <c r="I45" s="72"/>
      <c r="J45" s="72"/>
      <c r="K45" s="79"/>
      <c r="L45" s="70"/>
      <c r="M45" s="70"/>
      <c r="N45" s="47"/>
    </row>
    <row r="46" spans="1:19" s="14" customFormat="1" ht="14.25" customHeight="1">
      <c r="A46" s="51" t="s">
        <v>6</v>
      </c>
      <c r="B46" s="149"/>
      <c r="C46" s="150"/>
      <c r="D46" s="150"/>
      <c r="E46" s="150"/>
      <c r="F46" s="150"/>
      <c r="G46" s="150"/>
      <c r="H46" s="150"/>
      <c r="I46" s="150"/>
      <c r="J46" s="150"/>
      <c r="K46" s="151"/>
      <c r="L46" s="48"/>
      <c r="M46" s="48"/>
      <c r="N46" s="49"/>
      <c r="O46" s="33"/>
      <c r="P46" s="33"/>
      <c r="Q46" s="33"/>
      <c r="R46" s="33"/>
      <c r="S46" s="33"/>
    </row>
    <row r="47" spans="1:19" s="14" customFormat="1" ht="15">
      <c r="A47" s="51" t="s">
        <v>71</v>
      </c>
      <c r="B47" s="48"/>
      <c r="C47" s="48"/>
      <c r="D47" s="133"/>
      <c r="E47" s="48"/>
      <c r="F47" s="48"/>
      <c r="G47" s="48"/>
      <c r="H47" s="48"/>
      <c r="I47" s="48"/>
      <c r="J47" s="134"/>
      <c r="K47" s="58"/>
      <c r="L47" s="48"/>
      <c r="M47" s="48"/>
      <c r="N47" s="49"/>
      <c r="O47" s="33"/>
      <c r="P47" s="33"/>
      <c r="Q47" s="33"/>
      <c r="R47" s="33"/>
      <c r="S47" s="33"/>
    </row>
    <row r="48" spans="1:19" s="14" customFormat="1" ht="15.75" thickBot="1">
      <c r="A48" s="135" t="s">
        <v>125</v>
      </c>
      <c r="B48" s="139"/>
      <c r="C48" s="139"/>
      <c r="D48" s="140"/>
      <c r="E48" s="139"/>
      <c r="F48" s="139"/>
      <c r="G48" s="139"/>
      <c r="H48" s="139"/>
      <c r="I48" s="139"/>
      <c r="J48" s="141"/>
      <c r="K48" s="142"/>
      <c r="L48" s="111"/>
      <c r="M48" s="111"/>
      <c r="N48" s="49"/>
      <c r="O48" s="33"/>
      <c r="P48" s="33"/>
      <c r="Q48" s="33"/>
      <c r="R48" s="33"/>
      <c r="S48" s="33"/>
    </row>
    <row r="49" spans="1:14" ht="15">
      <c r="A49" s="68" t="s">
        <v>6</v>
      </c>
      <c r="B49" s="91"/>
      <c r="C49" s="71"/>
      <c r="D49" s="71"/>
      <c r="E49" s="112"/>
      <c r="F49" s="72"/>
      <c r="G49" s="72"/>
      <c r="H49" s="70"/>
      <c r="I49" s="72"/>
      <c r="J49" s="72"/>
      <c r="K49" s="69"/>
      <c r="L49" s="70"/>
      <c r="M49" s="70"/>
      <c r="N49" s="47"/>
    </row>
    <row r="50" spans="1:14" ht="15">
      <c r="A50" s="50" t="s">
        <v>71</v>
      </c>
      <c r="B50" s="38"/>
      <c r="C50" s="38"/>
      <c r="D50" s="38"/>
      <c r="E50" s="48"/>
      <c r="F50" s="37"/>
      <c r="G50" s="37"/>
      <c r="H50" s="34"/>
      <c r="I50" s="37"/>
      <c r="J50" s="37"/>
      <c r="K50" s="57"/>
      <c r="L50" s="34"/>
      <c r="M50" s="34"/>
      <c r="N50" s="47"/>
    </row>
    <row r="51" spans="1:14" ht="15.75" thickBot="1">
      <c r="A51" s="88" t="s">
        <v>125</v>
      </c>
      <c r="B51" s="75"/>
      <c r="C51" s="75"/>
      <c r="D51" s="75"/>
      <c r="E51" s="111"/>
      <c r="F51" s="76"/>
      <c r="G51" s="76"/>
      <c r="H51" s="74"/>
      <c r="I51" s="76"/>
      <c r="J51" s="76"/>
      <c r="K51" s="73"/>
      <c r="L51" s="74"/>
      <c r="M51" s="74"/>
      <c r="N51" s="47"/>
    </row>
    <row r="52" spans="1:14" ht="15">
      <c r="A52" s="68" t="s">
        <v>6</v>
      </c>
      <c r="B52" s="71"/>
      <c r="C52" s="71"/>
      <c r="D52" s="71"/>
      <c r="E52" s="112"/>
      <c r="F52" s="72"/>
      <c r="G52" s="72"/>
      <c r="H52" s="70"/>
      <c r="I52" s="72"/>
      <c r="J52" s="72"/>
      <c r="K52" s="69"/>
      <c r="L52" s="70"/>
      <c r="M52" s="70"/>
      <c r="N52" s="47"/>
    </row>
    <row r="53" spans="1:14" ht="15">
      <c r="A53" s="50" t="s">
        <v>71</v>
      </c>
      <c r="B53" s="38"/>
      <c r="C53" s="38"/>
      <c r="D53" s="38"/>
      <c r="E53" s="48"/>
      <c r="F53" s="37"/>
      <c r="G53" s="37"/>
      <c r="H53" s="34"/>
      <c r="I53" s="37"/>
      <c r="J53" s="37"/>
      <c r="K53" s="57"/>
      <c r="L53" s="34"/>
      <c r="M53" s="34"/>
      <c r="N53" s="47"/>
    </row>
    <row r="54" spans="1:14" ht="15.75" thickBot="1">
      <c r="A54" s="88" t="s">
        <v>125</v>
      </c>
      <c r="B54" s="75"/>
      <c r="C54" s="75"/>
      <c r="D54" s="75"/>
      <c r="E54" s="111"/>
      <c r="F54" s="76"/>
      <c r="G54" s="76"/>
      <c r="H54" s="74"/>
      <c r="I54" s="76"/>
      <c r="J54" s="76"/>
      <c r="K54" s="73"/>
      <c r="L54" s="74"/>
      <c r="M54" s="74"/>
      <c r="N54" s="47"/>
    </row>
    <row r="55" spans="1:14" ht="15">
      <c r="A55" s="68" t="s">
        <v>6</v>
      </c>
      <c r="B55" s="71"/>
      <c r="C55" s="71"/>
      <c r="D55" s="71"/>
      <c r="E55" s="112"/>
      <c r="F55" s="72"/>
      <c r="G55" s="72"/>
      <c r="H55" s="70"/>
      <c r="I55" s="72"/>
      <c r="J55" s="72"/>
      <c r="K55" s="69"/>
      <c r="L55" s="70"/>
      <c r="M55" s="70"/>
      <c r="N55" s="47"/>
    </row>
    <row r="56" spans="1:14" ht="15">
      <c r="A56" s="50" t="s">
        <v>71</v>
      </c>
      <c r="B56" s="38"/>
      <c r="C56" s="38"/>
      <c r="D56" s="38"/>
      <c r="E56" s="48"/>
      <c r="F56" s="37"/>
      <c r="G56" s="37"/>
      <c r="H56" s="34"/>
      <c r="I56" s="37"/>
      <c r="J56" s="37"/>
      <c r="K56" s="57"/>
      <c r="L56" s="34"/>
      <c r="M56" s="34"/>
      <c r="N56" s="47"/>
    </row>
    <row r="57" spans="1:14" ht="15.75" thickBot="1">
      <c r="A57" s="88" t="s">
        <v>125</v>
      </c>
      <c r="B57" s="75"/>
      <c r="C57" s="75"/>
      <c r="D57" s="75"/>
      <c r="E57" s="111"/>
      <c r="F57" s="76"/>
      <c r="G57" s="76"/>
      <c r="H57" s="74"/>
      <c r="I57" s="76"/>
      <c r="J57" s="76"/>
      <c r="K57" s="73"/>
      <c r="L57" s="74"/>
      <c r="M57" s="74"/>
      <c r="N57" s="47"/>
    </row>
    <row r="58" spans="1:14" ht="15">
      <c r="A58" s="68" t="s">
        <v>6</v>
      </c>
      <c r="B58" s="71"/>
      <c r="C58" s="71"/>
      <c r="D58" s="71"/>
      <c r="E58" s="112"/>
      <c r="F58" s="72"/>
      <c r="G58" s="72"/>
      <c r="H58" s="70"/>
      <c r="I58" s="72"/>
      <c r="J58" s="72"/>
      <c r="K58" s="69"/>
      <c r="L58" s="70"/>
      <c r="M58" s="70"/>
      <c r="N58" s="47"/>
    </row>
    <row r="59" spans="1:14" ht="15">
      <c r="A59" s="50" t="s">
        <v>71</v>
      </c>
      <c r="B59" s="38"/>
      <c r="C59" s="38"/>
      <c r="D59" s="38"/>
      <c r="E59" s="48"/>
      <c r="F59" s="37"/>
      <c r="G59" s="37"/>
      <c r="H59" s="34"/>
      <c r="I59" s="37"/>
      <c r="J59" s="37"/>
      <c r="K59" s="57"/>
      <c r="L59" s="34"/>
      <c r="M59" s="34"/>
      <c r="N59" s="47"/>
    </row>
    <row r="60" spans="1:14" ht="15.75" thickBot="1">
      <c r="A60" s="88" t="s">
        <v>125</v>
      </c>
      <c r="B60" s="75"/>
      <c r="C60" s="75"/>
      <c r="D60" s="75"/>
      <c r="E60" s="111"/>
      <c r="F60" s="76"/>
      <c r="G60" s="76"/>
      <c r="H60" s="74"/>
      <c r="I60" s="76"/>
      <c r="J60" s="76"/>
      <c r="K60" s="73"/>
      <c r="L60" s="74"/>
      <c r="M60" s="74"/>
      <c r="N60" s="47"/>
    </row>
    <row r="61" spans="1:14" ht="15">
      <c r="A61" s="68" t="s">
        <v>6</v>
      </c>
      <c r="B61" s="71"/>
      <c r="C61" s="71"/>
      <c r="D61" s="71"/>
      <c r="E61" s="112"/>
      <c r="F61" s="72"/>
      <c r="G61" s="72"/>
      <c r="H61" s="70"/>
      <c r="I61" s="72"/>
      <c r="J61" s="72"/>
      <c r="K61" s="69"/>
      <c r="L61" s="70"/>
      <c r="M61" s="70"/>
      <c r="N61" s="47"/>
    </row>
    <row r="62" spans="1:14" ht="15">
      <c r="A62" s="50" t="s">
        <v>71</v>
      </c>
      <c r="B62" s="38"/>
      <c r="C62" s="38"/>
      <c r="D62" s="38"/>
      <c r="E62" s="48"/>
      <c r="F62" s="37"/>
      <c r="G62" s="37"/>
      <c r="H62" s="34"/>
      <c r="I62" s="37"/>
      <c r="J62" s="37"/>
      <c r="K62" s="56"/>
      <c r="L62" s="34"/>
      <c r="M62" s="34"/>
      <c r="N62" s="47"/>
    </row>
    <row r="63" spans="1:14" ht="15.75" thickBot="1">
      <c r="A63" s="88" t="s">
        <v>125</v>
      </c>
      <c r="B63" s="75"/>
      <c r="C63" s="75"/>
      <c r="D63" s="75"/>
      <c r="E63" s="111"/>
      <c r="F63" s="76"/>
      <c r="G63" s="76"/>
      <c r="H63" s="74"/>
      <c r="I63" s="76"/>
      <c r="J63" s="76"/>
      <c r="K63" s="81"/>
      <c r="L63" s="74"/>
      <c r="M63" s="74"/>
      <c r="N63" s="47"/>
    </row>
    <row r="64" spans="1:14" ht="15">
      <c r="A64" s="68" t="s">
        <v>6</v>
      </c>
      <c r="B64" s="71"/>
      <c r="C64" s="71"/>
      <c r="D64" s="71"/>
      <c r="E64" s="112"/>
      <c r="F64" s="72"/>
      <c r="G64" s="72"/>
      <c r="H64" s="70"/>
      <c r="I64" s="72"/>
      <c r="J64" s="72"/>
      <c r="K64" s="79"/>
      <c r="L64" s="70"/>
      <c r="M64" s="70"/>
      <c r="N64" s="47"/>
    </row>
    <row r="65" spans="1:14" ht="15">
      <c r="A65" s="50" t="s">
        <v>71</v>
      </c>
      <c r="B65" s="38"/>
      <c r="C65" s="38"/>
      <c r="D65" s="38"/>
      <c r="E65" s="48"/>
      <c r="F65" s="37"/>
      <c r="G65" s="37"/>
      <c r="H65" s="34"/>
      <c r="I65" s="37"/>
      <c r="J65" s="37"/>
      <c r="K65" s="56"/>
      <c r="L65" s="34"/>
      <c r="M65" s="34"/>
      <c r="N65" s="47"/>
    </row>
    <row r="66" spans="1:14" ht="15.75" thickBot="1">
      <c r="A66" s="88" t="s">
        <v>125</v>
      </c>
      <c r="B66" s="75"/>
      <c r="C66" s="75"/>
      <c r="D66" s="75"/>
      <c r="E66" s="111"/>
      <c r="F66" s="76"/>
      <c r="G66" s="76"/>
      <c r="H66" s="74"/>
      <c r="I66" s="76"/>
      <c r="J66" s="76"/>
      <c r="K66" s="81"/>
      <c r="L66" s="74"/>
      <c r="M66" s="74"/>
      <c r="N66" s="47"/>
    </row>
    <row r="67" spans="1:13" ht="15">
      <c r="A67" s="89"/>
      <c r="B67" s="91"/>
      <c r="C67" s="91"/>
      <c r="D67" s="91"/>
      <c r="E67" s="113"/>
      <c r="F67" s="92"/>
      <c r="G67" s="92"/>
      <c r="H67" s="77"/>
      <c r="I67" s="92"/>
      <c r="J67" s="92"/>
      <c r="K67" s="90"/>
      <c r="L67" s="77"/>
      <c r="M67" s="77"/>
    </row>
  </sheetData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2"/>
  <headerFooter alignWithMargins="0">
    <oddHeader>&amp;C&amp;D &amp;T &amp;F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="75" zoomScaleNormal="75" workbookViewId="0" topLeftCell="A1">
      <selection activeCell="E4" sqref="E4"/>
    </sheetView>
  </sheetViews>
  <sheetFormatPr defaultColWidth="8.88671875" defaultRowHeight="15"/>
  <cols>
    <col min="1" max="1" width="3.3359375" style="6" customWidth="1"/>
    <col min="2" max="2" width="13.5546875" style="0" customWidth="1"/>
    <col min="3" max="3" width="12.77734375" style="0" customWidth="1"/>
    <col min="4" max="4" width="15.88671875" style="0" customWidth="1"/>
    <col min="5" max="5" width="12.21484375" style="6" customWidth="1"/>
    <col min="6" max="6" width="8.99609375" style="0" bestFit="1" customWidth="1"/>
    <col min="7" max="7" width="11.21484375" style="0" bestFit="1" customWidth="1"/>
    <col min="8" max="8" width="10.21484375" style="0" bestFit="1" customWidth="1"/>
    <col min="9" max="9" width="14.77734375" style="0" customWidth="1"/>
  </cols>
  <sheetData>
    <row r="1" spans="1:13" ht="15">
      <c r="A1" s="180"/>
      <c r="B1" s="181" t="s">
        <v>156</v>
      </c>
      <c r="C1" s="181"/>
      <c r="D1" s="181"/>
      <c r="E1" s="180"/>
      <c r="F1" s="181"/>
      <c r="G1" s="181"/>
      <c r="H1" s="181"/>
      <c r="I1" s="181"/>
      <c r="J1" s="181"/>
      <c r="K1" s="181"/>
      <c r="L1" s="181"/>
      <c r="M1" s="181"/>
    </row>
    <row r="2" spans="1:13" ht="15.75">
      <c r="A2" s="180"/>
      <c r="B2" s="181" t="s">
        <v>132</v>
      </c>
      <c r="C2" s="181"/>
      <c r="D2" s="182"/>
      <c r="E2" s="182" t="s">
        <v>73</v>
      </c>
      <c r="F2" s="182"/>
      <c r="G2" s="181"/>
      <c r="H2" s="181"/>
      <c r="I2" s="183" t="s">
        <v>158</v>
      </c>
      <c r="J2" s="181"/>
      <c r="K2" s="181"/>
      <c r="L2" s="181"/>
      <c r="M2" s="181"/>
    </row>
    <row r="3" spans="1:13" ht="15.75">
      <c r="A3" s="180"/>
      <c r="B3" s="181" t="s">
        <v>160</v>
      </c>
      <c r="C3" s="184">
        <v>1</v>
      </c>
      <c r="D3" s="185"/>
      <c r="E3" s="185"/>
      <c r="F3" s="185"/>
      <c r="G3" s="186"/>
      <c r="H3" s="187"/>
      <c r="I3" s="188" t="s">
        <v>124</v>
      </c>
      <c r="J3" s="188">
        <v>0.08333</v>
      </c>
      <c r="K3" s="188" t="s">
        <v>99</v>
      </c>
      <c r="L3" s="181"/>
      <c r="M3" s="181"/>
    </row>
    <row r="4" spans="1:13" ht="15.75" thickBot="1">
      <c r="A4" s="180"/>
      <c r="B4" s="182"/>
      <c r="C4" s="189" t="s">
        <v>162</v>
      </c>
      <c r="D4" s="190" t="s">
        <v>163</v>
      </c>
      <c r="E4" s="191"/>
      <c r="F4" s="181"/>
      <c r="G4" s="181"/>
      <c r="H4" s="181"/>
      <c r="I4" s="192" t="s">
        <v>22</v>
      </c>
      <c r="J4" s="188">
        <v>0.3048</v>
      </c>
      <c r="K4" s="188" t="s">
        <v>99</v>
      </c>
      <c r="L4" s="181"/>
      <c r="M4" s="181"/>
    </row>
    <row r="5" spans="1:13" ht="15.75">
      <c r="A5" s="193"/>
      <c r="B5" s="194" t="s">
        <v>165</v>
      </c>
      <c r="C5" s="390">
        <v>14.2</v>
      </c>
      <c r="D5" s="403"/>
      <c r="E5" s="196"/>
      <c r="F5" s="180" t="s">
        <v>111</v>
      </c>
      <c r="G5" s="197">
        <f>SUM(C10*J4)</f>
        <v>30.48</v>
      </c>
      <c r="H5" s="181"/>
      <c r="I5" s="192" t="s">
        <v>123</v>
      </c>
      <c r="J5" s="188">
        <v>25.4</v>
      </c>
      <c r="K5" s="188" t="s">
        <v>99</v>
      </c>
      <c r="L5" s="181"/>
      <c r="M5" s="181"/>
    </row>
    <row r="6" spans="1:13" ht="15.75">
      <c r="A6" s="193"/>
      <c r="B6" s="198" t="s">
        <v>106</v>
      </c>
      <c r="C6" s="391">
        <v>998.5</v>
      </c>
      <c r="D6" s="404">
        <f>SUM(1-($C$6/C6))</f>
        <v>0</v>
      </c>
      <c r="E6" s="195"/>
      <c r="F6" s="180" t="s">
        <v>113</v>
      </c>
      <c r="G6" s="199">
        <f>SUM(299.792458/C5)</f>
        <v>21.112144929577468</v>
      </c>
      <c r="H6" s="181"/>
      <c r="I6" s="192" t="s">
        <v>23</v>
      </c>
      <c r="J6" s="188">
        <v>0.0254</v>
      </c>
      <c r="K6" s="188" t="s">
        <v>99</v>
      </c>
      <c r="L6" s="181"/>
      <c r="M6" s="181"/>
    </row>
    <row r="7" spans="1:13" ht="15.75">
      <c r="A7" s="193"/>
      <c r="B7" s="198" t="s">
        <v>21</v>
      </c>
      <c r="C7" s="392">
        <v>1019.8</v>
      </c>
      <c r="D7" s="405">
        <f>SUM(1-($C$6/C7))</f>
        <v>0.020886448323200635</v>
      </c>
      <c r="E7" s="402"/>
      <c r="F7" s="200" t="s">
        <v>157</v>
      </c>
      <c r="G7" s="401">
        <f>SUM(2.4/G6)</f>
        <v>0.1136786436435302</v>
      </c>
      <c r="H7" s="181"/>
      <c r="I7" s="192" t="s">
        <v>24</v>
      </c>
      <c r="J7" s="188">
        <v>39.3700837</v>
      </c>
      <c r="K7" s="188" t="s">
        <v>99</v>
      </c>
      <c r="L7" s="181"/>
      <c r="M7" s="181"/>
    </row>
    <row r="8" spans="1:13" ht="15.75">
      <c r="A8" s="193"/>
      <c r="B8" s="201" t="s">
        <v>143</v>
      </c>
      <c r="C8" s="393">
        <v>0.985</v>
      </c>
      <c r="D8" s="358"/>
      <c r="E8" s="180"/>
      <c r="F8" s="203" t="s">
        <v>142</v>
      </c>
      <c r="G8" s="400">
        <f>SUM(C11)*J9</f>
        <v>0.07086600000000001</v>
      </c>
      <c r="H8" s="181"/>
      <c r="I8" s="192" t="s">
        <v>25</v>
      </c>
      <c r="J8" s="188">
        <v>3.2808</v>
      </c>
      <c r="K8" s="188" t="s">
        <v>99</v>
      </c>
      <c r="L8" s="181"/>
      <c r="M8" s="181"/>
    </row>
    <row r="9" spans="1:13" ht="15.75">
      <c r="A9" s="193"/>
      <c r="B9" s="406" t="s">
        <v>169</v>
      </c>
      <c r="C9" s="407">
        <v>8</v>
      </c>
      <c r="D9" s="202"/>
      <c r="E9" s="180"/>
      <c r="F9" s="193" t="s">
        <v>95</v>
      </c>
      <c r="G9" s="205">
        <v>299792458</v>
      </c>
      <c r="H9" s="181"/>
      <c r="I9" s="192" t="s">
        <v>144</v>
      </c>
      <c r="J9" s="188">
        <v>0.03937</v>
      </c>
      <c r="K9" s="188" t="s">
        <v>99</v>
      </c>
      <c r="L9" s="181"/>
      <c r="M9" s="181"/>
    </row>
    <row r="10" spans="1:13" ht="15.75">
      <c r="A10" s="193"/>
      <c r="B10" s="204" t="s">
        <v>112</v>
      </c>
      <c r="C10" s="408">
        <v>100</v>
      </c>
      <c r="D10" s="202"/>
      <c r="E10" s="180"/>
      <c r="F10" s="207"/>
      <c r="G10" s="205"/>
      <c r="H10" s="181"/>
      <c r="I10" s="192"/>
      <c r="J10" s="188"/>
      <c r="K10" s="188"/>
      <c r="L10" s="181"/>
      <c r="M10" s="181"/>
    </row>
    <row r="11" spans="1:13" ht="16.5" thickBot="1">
      <c r="A11" s="193"/>
      <c r="B11" s="206" t="s">
        <v>164</v>
      </c>
      <c r="C11" s="394">
        <v>1.8</v>
      </c>
      <c r="D11" s="202"/>
      <c r="E11" s="180"/>
      <c r="F11" s="207"/>
      <c r="G11" s="205"/>
      <c r="H11" s="181"/>
      <c r="I11" s="192"/>
      <c r="J11" s="188"/>
      <c r="K11" s="188"/>
      <c r="L11" s="181"/>
      <c r="M11" s="181"/>
    </row>
    <row r="12" spans="1:13" ht="15.75">
      <c r="A12" s="180"/>
      <c r="B12" s="208"/>
      <c r="C12" s="209"/>
      <c r="D12" s="210"/>
      <c r="E12" s="211" t="s">
        <v>126</v>
      </c>
      <c r="F12" s="212"/>
      <c r="G12" s="213" t="s">
        <v>159</v>
      </c>
      <c r="H12" s="213"/>
      <c r="I12" s="181"/>
      <c r="J12" s="182"/>
      <c r="K12" s="181"/>
      <c r="L12" s="181"/>
      <c r="M12" s="181"/>
    </row>
    <row r="13" spans="1:13" ht="15.75">
      <c r="A13" s="193"/>
      <c r="B13" s="214" t="s">
        <v>7</v>
      </c>
      <c r="C13" s="215" t="s">
        <v>96</v>
      </c>
      <c r="D13" s="216" t="s">
        <v>166</v>
      </c>
      <c r="E13" s="217" t="s">
        <v>6</v>
      </c>
      <c r="F13" s="218" t="s">
        <v>70</v>
      </c>
      <c r="G13" s="219" t="s">
        <v>5</v>
      </c>
      <c r="H13" s="220" t="s">
        <v>3</v>
      </c>
      <c r="I13" s="221" t="s">
        <v>97</v>
      </c>
      <c r="J13" s="220" t="s">
        <v>120</v>
      </c>
      <c r="K13" s="220" t="s">
        <v>4</v>
      </c>
      <c r="L13" s="220" t="s">
        <v>4</v>
      </c>
      <c r="M13" s="181"/>
    </row>
    <row r="14" spans="1:13" ht="15.75">
      <c r="A14" s="193"/>
      <c r="B14" s="222" t="s">
        <v>0</v>
      </c>
      <c r="C14" s="223">
        <f>SUM(C16*$J$7)</f>
        <v>843.8131839720044</v>
      </c>
      <c r="D14" s="224">
        <f>SUM(C14/4)</f>
        <v>210.9532959930011</v>
      </c>
      <c r="E14" s="225"/>
      <c r="F14" s="226">
        <v>0.1</v>
      </c>
      <c r="G14" s="395">
        <f>SUM($G$6*F14)</f>
        <v>2.111214492957747</v>
      </c>
      <c r="H14" s="227">
        <f aca="true" t="shared" si="0" ref="H14:H36">SUM(G14/$J$4)</f>
        <v>6.926556735425679</v>
      </c>
      <c r="I14" s="228" t="s">
        <v>0</v>
      </c>
      <c r="J14" s="229" t="s">
        <v>121</v>
      </c>
      <c r="K14" s="229" t="s">
        <v>119</v>
      </c>
      <c r="L14" s="229" t="s">
        <v>122</v>
      </c>
      <c r="M14" s="181"/>
    </row>
    <row r="15" spans="1:13" ht="15">
      <c r="A15" s="193"/>
      <c r="B15" s="222" t="s">
        <v>3</v>
      </c>
      <c r="C15" s="223">
        <f>SUM(C6/C5)</f>
        <v>70.3169014084507</v>
      </c>
      <c r="D15" s="224">
        <f>SUM(C15/4)</f>
        <v>17.579225352112676</v>
      </c>
      <c r="E15" s="180"/>
      <c r="F15" s="226">
        <v>0.105</v>
      </c>
      <c r="G15" s="395">
        <f aca="true" t="shared" si="1" ref="G15:G36">SUM($G$6*F15)</f>
        <v>2.216775217605634</v>
      </c>
      <c r="H15" s="227">
        <f t="shared" si="0"/>
        <v>7.272884572196962</v>
      </c>
      <c r="I15" s="230">
        <v>0.25</v>
      </c>
      <c r="J15" s="231">
        <f aca="true" t="shared" si="2" ref="J15:J28">SUM(I15*$J$3)</f>
        <v>0.0208325</v>
      </c>
      <c r="K15" s="232">
        <f aca="true" t="shared" si="3" ref="K15:K28">SUM(I15*$J$6)</f>
        <v>0.00635</v>
      </c>
      <c r="L15" s="231">
        <f>SUM(I15*$J$5)</f>
        <v>6.35</v>
      </c>
      <c r="M15" s="181"/>
    </row>
    <row r="16" spans="1:13" ht="15">
      <c r="A16" s="193"/>
      <c r="B16" s="222" t="s">
        <v>5</v>
      </c>
      <c r="C16" s="223">
        <f>SUM(C15/$J$8)</f>
        <v>21.432852172778194</v>
      </c>
      <c r="D16" s="233">
        <f>SUM(D15/$J$8)</f>
        <v>5.3582130431945485</v>
      </c>
      <c r="E16" s="234">
        <f>SUM(G9/C16)/C8</f>
        <v>14200528.372386886</v>
      </c>
      <c r="F16" s="226">
        <v>0.115</v>
      </c>
      <c r="G16" s="395">
        <f t="shared" si="1"/>
        <v>2.427896666901409</v>
      </c>
      <c r="H16" s="227">
        <f t="shared" si="0"/>
        <v>7.96554024573953</v>
      </c>
      <c r="I16" s="230">
        <v>0.5</v>
      </c>
      <c r="J16" s="231">
        <f t="shared" si="2"/>
        <v>0.041665</v>
      </c>
      <c r="K16" s="232">
        <f t="shared" si="3"/>
        <v>0.0127</v>
      </c>
      <c r="L16" s="231">
        <f aca="true" t="shared" si="4" ref="L16:L28">SUM(I16*$J$5)</f>
        <v>12.7</v>
      </c>
      <c r="M16" s="181"/>
    </row>
    <row r="17" spans="1:13" ht="15">
      <c r="A17" s="193"/>
      <c r="B17" s="222"/>
      <c r="C17" s="223"/>
      <c r="D17" s="224"/>
      <c r="E17" s="235"/>
      <c r="F17" s="226">
        <v>0.12</v>
      </c>
      <c r="G17" s="395">
        <f t="shared" si="1"/>
        <v>2.533457391549296</v>
      </c>
      <c r="H17" s="227">
        <f t="shared" si="0"/>
        <v>8.311868082510813</v>
      </c>
      <c r="I17" s="230">
        <v>1</v>
      </c>
      <c r="J17" s="231">
        <f t="shared" si="2"/>
        <v>0.08333</v>
      </c>
      <c r="K17" s="232">
        <f t="shared" si="3"/>
        <v>0.0254</v>
      </c>
      <c r="L17" s="231">
        <f t="shared" si="4"/>
        <v>25.4</v>
      </c>
      <c r="M17" s="181"/>
    </row>
    <row r="18" spans="1:13" ht="15.75">
      <c r="A18" s="193"/>
      <c r="B18" s="236" t="s">
        <v>21</v>
      </c>
      <c r="C18" s="237"/>
      <c r="D18" s="238" t="s">
        <v>166</v>
      </c>
      <c r="E18" s="193"/>
      <c r="F18" s="226">
        <v>0.125</v>
      </c>
      <c r="G18" s="395">
        <f t="shared" si="1"/>
        <v>2.6390181161971835</v>
      </c>
      <c r="H18" s="227">
        <f t="shared" si="0"/>
        <v>8.658195919282099</v>
      </c>
      <c r="I18" s="230">
        <v>2</v>
      </c>
      <c r="J18" s="231">
        <f t="shared" si="2"/>
        <v>0.16666</v>
      </c>
      <c r="K18" s="232">
        <f t="shared" si="3"/>
        <v>0.0508</v>
      </c>
      <c r="L18" s="231">
        <f t="shared" si="4"/>
        <v>50.8</v>
      </c>
      <c r="M18" s="181"/>
    </row>
    <row r="19" spans="1:13" ht="15">
      <c r="A19" s="193"/>
      <c r="B19" s="222" t="s">
        <v>0</v>
      </c>
      <c r="C19" s="223">
        <f>SUM(C21*$J$7)</f>
        <v>861.8134051223336</v>
      </c>
      <c r="D19" s="224">
        <f>SUM(D20*12)</f>
        <v>215.45070422535213</v>
      </c>
      <c r="E19" s="193"/>
      <c r="F19" s="226">
        <v>0.13</v>
      </c>
      <c r="G19" s="395">
        <f>SUM($G$6*F19)</f>
        <v>2.744578840845071</v>
      </c>
      <c r="H19" s="227">
        <f t="shared" si="0"/>
        <v>9.004523756053382</v>
      </c>
      <c r="I19" s="230">
        <v>3</v>
      </c>
      <c r="J19" s="231">
        <f t="shared" si="2"/>
        <v>0.24999</v>
      </c>
      <c r="K19" s="232">
        <f t="shared" si="3"/>
        <v>0.07619999999999999</v>
      </c>
      <c r="L19" s="231">
        <f t="shared" si="4"/>
        <v>76.19999999999999</v>
      </c>
      <c r="M19" s="181"/>
    </row>
    <row r="20" spans="1:13" ht="15">
      <c r="A20" s="193"/>
      <c r="B20" s="222" t="s">
        <v>3</v>
      </c>
      <c r="C20" s="223">
        <f>SUM(C7/C5)</f>
        <v>71.8169014084507</v>
      </c>
      <c r="D20" s="224">
        <f>SUM(C20/4)</f>
        <v>17.954225352112676</v>
      </c>
      <c r="E20" s="235"/>
      <c r="F20" s="226">
        <v>0.135</v>
      </c>
      <c r="G20" s="395">
        <f t="shared" si="1"/>
        <v>2.850139565492958</v>
      </c>
      <c r="H20" s="227">
        <f t="shared" si="0"/>
        <v>9.350851592824666</v>
      </c>
      <c r="I20" s="239">
        <v>4</v>
      </c>
      <c r="J20" s="231">
        <f t="shared" si="2"/>
        <v>0.33332</v>
      </c>
      <c r="K20" s="232">
        <f t="shared" si="3"/>
        <v>0.1016</v>
      </c>
      <c r="L20" s="231">
        <f t="shared" si="4"/>
        <v>101.6</v>
      </c>
      <c r="M20" s="181"/>
    </row>
    <row r="21" spans="1:13" ht="15">
      <c r="A21" s="193"/>
      <c r="B21" s="240" t="s">
        <v>5</v>
      </c>
      <c r="C21" s="241">
        <f>SUM(C20/$J$8)</f>
        <v>21.8900577323978</v>
      </c>
      <c r="D21" s="242">
        <f>SUM(D20/$J$8)</f>
        <v>5.47251443309945</v>
      </c>
      <c r="E21" s="243">
        <f>SUM(G9/C21)/C8</f>
        <v>13903929.770374883</v>
      </c>
      <c r="F21" s="226">
        <v>0.14</v>
      </c>
      <c r="G21" s="395">
        <f t="shared" si="1"/>
        <v>2.955700290140846</v>
      </c>
      <c r="H21" s="227">
        <f t="shared" si="0"/>
        <v>9.69717942959595</v>
      </c>
      <c r="I21" s="239">
        <v>5</v>
      </c>
      <c r="J21" s="231">
        <f t="shared" si="2"/>
        <v>0.41665</v>
      </c>
      <c r="K21" s="232">
        <f t="shared" si="3"/>
        <v>0.127</v>
      </c>
      <c r="L21" s="231">
        <f t="shared" si="4"/>
        <v>127</v>
      </c>
      <c r="M21" s="181"/>
    </row>
    <row r="22" spans="1:13" ht="15">
      <c r="A22" s="193"/>
      <c r="B22" s="213"/>
      <c r="C22" s="244"/>
      <c r="D22" s="245"/>
      <c r="E22" s="246"/>
      <c r="F22" s="226">
        <v>0.145</v>
      </c>
      <c r="G22" s="395">
        <f t="shared" si="1"/>
        <v>3.0612610147887325</v>
      </c>
      <c r="H22" s="227">
        <f t="shared" si="0"/>
        <v>10.043507266367232</v>
      </c>
      <c r="I22" s="239">
        <v>6</v>
      </c>
      <c r="J22" s="231">
        <f t="shared" si="2"/>
        <v>0.49998</v>
      </c>
      <c r="K22" s="232">
        <f t="shared" si="3"/>
        <v>0.15239999999999998</v>
      </c>
      <c r="L22" s="231">
        <f t="shared" si="4"/>
        <v>152.39999999999998</v>
      </c>
      <c r="M22" s="181"/>
    </row>
    <row r="23" spans="1:13" ht="15.75">
      <c r="A23" s="193"/>
      <c r="B23" s="214" t="s">
        <v>70</v>
      </c>
      <c r="C23" s="247" t="s">
        <v>105</v>
      </c>
      <c r="D23" s="248" t="s">
        <v>167</v>
      </c>
      <c r="E23" s="249">
        <f>SUM(E16-E21)</f>
        <v>296598.60201200284</v>
      </c>
      <c r="F23" s="226">
        <v>0.15</v>
      </c>
      <c r="G23" s="395">
        <f t="shared" si="1"/>
        <v>3.16682173943662</v>
      </c>
      <c r="H23" s="227">
        <f t="shared" si="0"/>
        <v>10.389835103138516</v>
      </c>
      <c r="I23" s="239">
        <v>7</v>
      </c>
      <c r="J23" s="231">
        <f t="shared" si="2"/>
        <v>0.58331</v>
      </c>
      <c r="K23" s="232">
        <f t="shared" si="3"/>
        <v>0.17779999999999999</v>
      </c>
      <c r="L23" s="231">
        <f t="shared" si="4"/>
        <v>177.79999999999998</v>
      </c>
      <c r="M23" s="181"/>
    </row>
    <row r="24" spans="1:13" ht="15">
      <c r="A24" s="193"/>
      <c r="B24" s="222" t="s">
        <v>0</v>
      </c>
      <c r="C24" s="224">
        <f>SUM(C26*$J$7)</f>
        <v>-48.00000604704</v>
      </c>
      <c r="D24" s="186"/>
      <c r="E24" s="359"/>
      <c r="F24" s="252">
        <v>0.155</v>
      </c>
      <c r="G24" s="395">
        <f t="shared" si="1"/>
        <v>3.2723824640845076</v>
      </c>
      <c r="H24" s="227">
        <f t="shared" si="0"/>
        <v>10.736162939909802</v>
      </c>
      <c r="I24" s="239">
        <v>8</v>
      </c>
      <c r="J24" s="231">
        <f t="shared" si="2"/>
        <v>0.66664</v>
      </c>
      <c r="K24" s="232">
        <f t="shared" si="3"/>
        <v>0.2032</v>
      </c>
      <c r="L24" s="231">
        <f t="shared" si="4"/>
        <v>203.2</v>
      </c>
      <c r="M24" s="181"/>
    </row>
    <row r="25" spans="1:13" ht="15">
      <c r="A25" s="193"/>
      <c r="B25" s="222" t="s">
        <v>3</v>
      </c>
      <c r="C25" s="224">
        <f>SUM(-C9/2)</f>
        <v>-4</v>
      </c>
      <c r="D25" s="396"/>
      <c r="E25" s="398"/>
      <c r="F25" s="252">
        <v>0.16</v>
      </c>
      <c r="G25" s="395">
        <f>SUM($G$6*F25)</f>
        <v>3.377943188732395</v>
      </c>
      <c r="H25" s="227">
        <f t="shared" si="0"/>
        <v>11.082490776681086</v>
      </c>
      <c r="I25" s="239">
        <v>9</v>
      </c>
      <c r="J25" s="231">
        <f t="shared" si="2"/>
        <v>0.74997</v>
      </c>
      <c r="K25" s="232">
        <f t="shared" si="3"/>
        <v>0.2286</v>
      </c>
      <c r="L25" s="231">
        <f t="shared" si="4"/>
        <v>228.6</v>
      </c>
      <c r="M25" s="181"/>
    </row>
    <row r="26" spans="1:13" ht="15">
      <c r="A26" s="193"/>
      <c r="B26" s="222" t="s">
        <v>5</v>
      </c>
      <c r="C26" s="224">
        <f>SUM($J$4*C25)</f>
        <v>-1.2192</v>
      </c>
      <c r="D26" s="397"/>
      <c r="E26" s="398"/>
      <c r="F26" s="252">
        <v>0.165</v>
      </c>
      <c r="G26" s="395">
        <f t="shared" si="1"/>
        <v>3.4835039133802823</v>
      </c>
      <c r="H26" s="227">
        <f t="shared" si="0"/>
        <v>11.42881861345237</v>
      </c>
      <c r="I26" s="239">
        <v>10</v>
      </c>
      <c r="J26" s="231">
        <f t="shared" si="2"/>
        <v>0.8333</v>
      </c>
      <c r="K26" s="232">
        <f t="shared" si="3"/>
        <v>0.254</v>
      </c>
      <c r="L26" s="231">
        <f t="shared" si="4"/>
        <v>254</v>
      </c>
      <c r="M26" s="181"/>
    </row>
    <row r="27" spans="1:13" ht="15">
      <c r="A27" s="180"/>
      <c r="B27" s="222"/>
      <c r="C27" s="224"/>
      <c r="D27" s="250"/>
      <c r="E27" s="264"/>
      <c r="F27" s="252">
        <v>0.17</v>
      </c>
      <c r="G27" s="395">
        <f t="shared" si="1"/>
        <v>3.58906463802817</v>
      </c>
      <c r="H27" s="227">
        <f t="shared" si="0"/>
        <v>11.775146450223653</v>
      </c>
      <c r="I27" s="239">
        <v>11</v>
      </c>
      <c r="J27" s="231">
        <f t="shared" si="2"/>
        <v>0.9166300000000001</v>
      </c>
      <c r="K27" s="232">
        <f t="shared" si="3"/>
        <v>0.2794</v>
      </c>
      <c r="L27" s="231">
        <f t="shared" si="4"/>
        <v>279.4</v>
      </c>
      <c r="M27" s="181"/>
    </row>
    <row r="28" spans="1:13" ht="15.75">
      <c r="A28" s="193"/>
      <c r="B28" s="236" t="s">
        <v>70</v>
      </c>
      <c r="C28" s="253" t="s">
        <v>21</v>
      </c>
      <c r="D28" s="254"/>
      <c r="E28" s="399"/>
      <c r="F28" s="252">
        <v>0.175</v>
      </c>
      <c r="G28" s="395">
        <f>SUM($G$6*F28)</f>
        <v>3.6946253626760566</v>
      </c>
      <c r="H28" s="227">
        <f t="shared" si="0"/>
        <v>12.121474286994935</v>
      </c>
      <c r="I28" s="239">
        <v>12</v>
      </c>
      <c r="J28" s="231">
        <f t="shared" si="2"/>
        <v>0.99996</v>
      </c>
      <c r="K28" s="232">
        <f t="shared" si="3"/>
        <v>0.30479999999999996</v>
      </c>
      <c r="L28" s="231">
        <f t="shared" si="4"/>
        <v>304.79999999999995</v>
      </c>
      <c r="M28" s="181"/>
    </row>
    <row r="29" spans="1:13" ht="15">
      <c r="A29" s="193"/>
      <c r="B29" s="222" t="s">
        <v>0</v>
      </c>
      <c r="C29" s="224">
        <f>SUM(C31*$J$7)</f>
        <v>48.00000604704</v>
      </c>
      <c r="D29" s="256"/>
      <c r="E29" s="257"/>
      <c r="F29" s="226">
        <v>0.18</v>
      </c>
      <c r="G29" s="395">
        <f t="shared" si="1"/>
        <v>3.800186087323944</v>
      </c>
      <c r="H29" s="227">
        <f t="shared" si="0"/>
        <v>12.467802123766221</v>
      </c>
      <c r="I29" s="202"/>
      <c r="J29" s="258"/>
      <c r="K29" s="202"/>
      <c r="L29" s="181"/>
      <c r="M29" s="181"/>
    </row>
    <row r="30" spans="1:13" ht="15">
      <c r="A30" s="193"/>
      <c r="B30" s="222" t="s">
        <v>3</v>
      </c>
      <c r="C30" s="224">
        <f>SUM(C9/2)</f>
        <v>4</v>
      </c>
      <c r="D30" s="202"/>
      <c r="E30" s="235"/>
      <c r="F30" s="226">
        <v>0.185</v>
      </c>
      <c r="G30" s="395">
        <f t="shared" si="1"/>
        <v>3.9057468119718317</v>
      </c>
      <c r="H30" s="227">
        <f t="shared" si="0"/>
        <v>12.814129960537505</v>
      </c>
      <c r="I30" s="202"/>
      <c r="J30" s="181"/>
      <c r="K30" s="202"/>
      <c r="L30" s="181"/>
      <c r="M30" s="181"/>
    </row>
    <row r="31" spans="1:13" ht="15">
      <c r="A31" s="193"/>
      <c r="B31" s="240" t="s">
        <v>5</v>
      </c>
      <c r="C31" s="259">
        <f>SUM($J$4*C30)</f>
        <v>1.2192</v>
      </c>
      <c r="D31" s="260"/>
      <c r="E31" s="261"/>
      <c r="F31" s="226">
        <v>0.19</v>
      </c>
      <c r="G31" s="395">
        <f t="shared" si="1"/>
        <v>4.011307536619719</v>
      </c>
      <c r="H31" s="227">
        <f t="shared" si="0"/>
        <v>13.160457797308789</v>
      </c>
      <c r="I31" s="202"/>
      <c r="J31" s="181"/>
      <c r="K31" s="202"/>
      <c r="L31" s="181"/>
      <c r="M31" s="181"/>
    </row>
    <row r="32" spans="1:13" ht="15">
      <c r="A32" s="193"/>
      <c r="B32" s="182"/>
      <c r="C32" s="262"/>
      <c r="D32" s="263"/>
      <c r="E32" s="264"/>
      <c r="F32" s="252">
        <v>0.195</v>
      </c>
      <c r="G32" s="395">
        <f t="shared" si="1"/>
        <v>4.116868261267607</v>
      </c>
      <c r="H32" s="227">
        <f t="shared" si="0"/>
        <v>13.506785634080074</v>
      </c>
      <c r="I32" s="202"/>
      <c r="J32" s="265" t="s">
        <v>104</v>
      </c>
      <c r="K32" s="266">
        <v>1</v>
      </c>
      <c r="L32" s="181"/>
      <c r="M32" s="181"/>
    </row>
    <row r="33" spans="1:13" ht="15">
      <c r="A33" s="193"/>
      <c r="B33" s="267" t="s">
        <v>140</v>
      </c>
      <c r="C33" s="268">
        <f>SQRT((D16*D16)+(D16*D16))/2-0.046</f>
        <v>3.7428287778850726</v>
      </c>
      <c r="D33" s="269"/>
      <c r="E33" s="270"/>
      <c r="F33" s="252">
        <v>0.2</v>
      </c>
      <c r="G33" s="395">
        <f t="shared" si="1"/>
        <v>4.222428985915494</v>
      </c>
      <c r="H33" s="227">
        <f t="shared" si="0"/>
        <v>13.853113470851358</v>
      </c>
      <c r="I33" s="202"/>
      <c r="J33" s="271" t="s">
        <v>102</v>
      </c>
      <c r="K33" s="272">
        <v>1</v>
      </c>
      <c r="L33" s="181"/>
      <c r="M33" s="181"/>
    </row>
    <row r="34" spans="1:13" ht="15">
      <c r="A34" s="193"/>
      <c r="B34" s="273" t="s">
        <v>141</v>
      </c>
      <c r="C34" s="274">
        <f>SQRT((D21*D21)+(D21*D21))/2-0.046</f>
        <v>3.823652065785876</v>
      </c>
      <c r="D34" s="269"/>
      <c r="E34" s="270"/>
      <c r="F34" s="252">
        <v>0.205</v>
      </c>
      <c r="G34" s="395">
        <f t="shared" si="1"/>
        <v>4.327989710563381</v>
      </c>
      <c r="H34" s="227">
        <f t="shared" si="0"/>
        <v>14.19944130762264</v>
      </c>
      <c r="I34" s="202"/>
      <c r="J34" s="265" t="s">
        <v>103</v>
      </c>
      <c r="K34" s="275">
        <f>SUM(K32*J6)</f>
        <v>0.0254</v>
      </c>
      <c r="L34" s="181"/>
      <c r="M34" s="181"/>
    </row>
    <row r="35" spans="1:13" ht="15">
      <c r="A35" s="193"/>
      <c r="B35" s="213"/>
      <c r="C35" s="276"/>
      <c r="D35" s="250"/>
      <c r="E35" s="264"/>
      <c r="F35" s="252">
        <v>0.21</v>
      </c>
      <c r="G35" s="395">
        <f t="shared" si="1"/>
        <v>4.433550435211268</v>
      </c>
      <c r="H35" s="227">
        <f t="shared" si="0"/>
        <v>14.545769144393924</v>
      </c>
      <c r="I35" s="277"/>
      <c r="J35" s="271" t="s">
        <v>101</v>
      </c>
      <c r="K35" s="278">
        <f>SUM(K33*J6)/2</f>
        <v>0.0127</v>
      </c>
      <c r="L35" s="181"/>
      <c r="M35" s="181"/>
    </row>
    <row r="36" spans="1:13" ht="15.75">
      <c r="A36" s="193"/>
      <c r="B36" s="279" t="s">
        <v>7</v>
      </c>
      <c r="C36" s="280" t="s">
        <v>96</v>
      </c>
      <c r="D36" s="263"/>
      <c r="E36" s="264"/>
      <c r="F36" s="252">
        <v>0.215</v>
      </c>
      <c r="G36" s="395">
        <f t="shared" si="1"/>
        <v>4.539111159859155</v>
      </c>
      <c r="H36" s="227">
        <f t="shared" si="0"/>
        <v>14.892096981165206</v>
      </c>
      <c r="I36" s="277"/>
      <c r="J36" s="276"/>
      <c r="K36" s="202"/>
      <c r="L36" s="181"/>
      <c r="M36" s="181"/>
    </row>
    <row r="37" spans="1:13" ht="15">
      <c r="A37" s="193"/>
      <c r="B37" s="280" t="s">
        <v>5</v>
      </c>
      <c r="C37" s="281">
        <f>SUM(C16)</f>
        <v>21.432852172778194</v>
      </c>
      <c r="D37" s="269"/>
      <c r="E37" s="255"/>
      <c r="F37" s="255"/>
      <c r="G37" s="282"/>
      <c r="H37" s="282"/>
      <c r="I37" s="277"/>
      <c r="J37" s="276"/>
      <c r="K37" s="202"/>
      <c r="L37" s="181"/>
      <c r="M37" s="181"/>
    </row>
    <row r="38" spans="1:13" ht="15">
      <c r="A38" s="193"/>
      <c r="B38" s="280" t="s">
        <v>155</v>
      </c>
      <c r="C38" s="281">
        <f>SUM(C21)</f>
        <v>21.8900577323978</v>
      </c>
      <c r="D38" s="269"/>
      <c r="E38" s="255"/>
      <c r="F38" s="255"/>
      <c r="G38" s="282"/>
      <c r="H38" s="282"/>
      <c r="I38" s="277"/>
      <c r="J38" s="276"/>
      <c r="K38" s="202"/>
      <c r="L38" s="181"/>
      <c r="M38" s="181"/>
    </row>
    <row r="39" spans="1:13" ht="15">
      <c r="A39" s="193"/>
      <c r="B39" s="258"/>
      <c r="C39" s="283"/>
      <c r="D39" s="284"/>
      <c r="E39" s="191"/>
      <c r="F39" s="255"/>
      <c r="G39" s="282"/>
      <c r="H39" s="282"/>
      <c r="I39" s="277"/>
      <c r="J39" s="276"/>
      <c r="K39" s="202"/>
      <c r="L39" s="181"/>
      <c r="M39" s="181"/>
    </row>
    <row r="40" spans="1:13" ht="15">
      <c r="A40" s="193"/>
      <c r="B40" s="181"/>
      <c r="C40" s="285"/>
      <c r="D40" s="286"/>
      <c r="E40" s="180"/>
      <c r="F40" s="255"/>
      <c r="G40" s="282"/>
      <c r="H40" s="282"/>
      <c r="I40" s="277"/>
      <c r="J40" s="276"/>
      <c r="K40" s="202"/>
      <c r="L40" s="181"/>
      <c r="M40" s="181"/>
    </row>
    <row r="41" spans="1:13" ht="15">
      <c r="A41" s="193"/>
      <c r="B41" s="181" t="s">
        <v>145</v>
      </c>
      <c r="C41" s="285">
        <f>SUM(E47/G6)</f>
        <v>1.4209830455441275</v>
      </c>
      <c r="D41" s="286"/>
      <c r="E41" s="180"/>
      <c r="F41" s="255"/>
      <c r="G41" s="282"/>
      <c r="H41" s="282"/>
      <c r="I41" s="277"/>
      <c r="J41" s="276"/>
      <c r="K41" s="202"/>
      <c r="L41" s="181"/>
      <c r="M41" s="181"/>
    </row>
    <row r="42" spans="1:13" ht="15">
      <c r="A42" s="180"/>
      <c r="B42" s="258"/>
      <c r="C42" s="258"/>
      <c r="D42" s="181"/>
      <c r="E42" s="180"/>
      <c r="F42" s="258"/>
      <c r="G42" s="258"/>
      <c r="H42" s="258"/>
      <c r="I42" s="258"/>
      <c r="J42" s="258"/>
      <c r="K42" s="181"/>
      <c r="L42" s="181"/>
      <c r="M42" s="181"/>
    </row>
    <row r="43" spans="1:13" ht="15">
      <c r="A43" s="180"/>
      <c r="B43" s="287"/>
      <c r="C43" s="288"/>
      <c r="D43" s="288"/>
      <c r="E43" s="289"/>
      <c r="F43" s="288"/>
      <c r="G43" s="288"/>
      <c r="H43" s="288"/>
      <c r="I43" s="288"/>
      <c r="J43" s="288"/>
      <c r="K43" s="290"/>
      <c r="L43" s="181"/>
      <c r="M43" s="181"/>
    </row>
    <row r="44" spans="1:13" ht="15">
      <c r="A44" s="180"/>
      <c r="B44" s="291" t="s">
        <v>9</v>
      </c>
      <c r="C44" s="292"/>
      <c r="D44" s="292"/>
      <c r="E44" s="293"/>
      <c r="F44" s="292"/>
      <c r="G44" s="292"/>
      <c r="H44" s="292"/>
      <c r="I44" s="292"/>
      <c r="J44" s="292"/>
      <c r="K44" s="294"/>
      <c r="L44" s="181"/>
      <c r="M44" s="181"/>
    </row>
    <row r="45" spans="1:13" ht="15">
      <c r="A45" s="180"/>
      <c r="B45" s="291"/>
      <c r="C45" s="292"/>
      <c r="D45" s="295"/>
      <c r="E45" s="296" t="s">
        <v>5</v>
      </c>
      <c r="F45" s="296" t="s">
        <v>3</v>
      </c>
      <c r="G45" s="296"/>
      <c r="H45" s="296"/>
      <c r="I45" s="296"/>
      <c r="J45" s="292"/>
      <c r="K45" s="294"/>
      <c r="L45" s="181"/>
      <c r="M45" s="181"/>
    </row>
    <row r="46" spans="1:13" ht="15">
      <c r="A46" s="180"/>
      <c r="B46" s="297" t="s">
        <v>10</v>
      </c>
      <c r="C46" s="293"/>
      <c r="D46" s="296" t="s">
        <v>11</v>
      </c>
      <c r="E46" s="296" t="s">
        <v>93</v>
      </c>
      <c r="F46" s="296" t="s">
        <v>94</v>
      </c>
      <c r="G46" s="296"/>
      <c r="H46" s="296"/>
      <c r="I46" s="298"/>
      <c r="J46" s="299"/>
      <c r="K46" s="300"/>
      <c r="L46" s="181"/>
      <c r="M46" s="181"/>
    </row>
    <row r="47" spans="1:13" ht="15">
      <c r="A47" s="180"/>
      <c r="B47" s="301" t="s">
        <v>12</v>
      </c>
      <c r="C47" s="302"/>
      <c r="D47" s="303">
        <f>SUM(C5)</f>
        <v>14.2</v>
      </c>
      <c r="E47" s="304">
        <v>30</v>
      </c>
      <c r="F47" s="305">
        <f>SUM(E47*J8)</f>
        <v>98.424</v>
      </c>
      <c r="G47" s="305"/>
      <c r="H47" s="306"/>
      <c r="I47" s="306"/>
      <c r="J47" s="302"/>
      <c r="K47" s="307"/>
      <c r="L47" s="181"/>
      <c r="M47" s="181"/>
    </row>
    <row r="48" spans="1:13" ht="15">
      <c r="A48" s="180"/>
      <c r="B48" s="308" t="s">
        <v>10</v>
      </c>
      <c r="C48" s="309"/>
      <c r="D48" s="309"/>
      <c r="E48" s="310"/>
      <c r="F48" s="309"/>
      <c r="G48" s="309"/>
      <c r="H48" s="309"/>
      <c r="I48" s="309"/>
      <c r="J48" s="302"/>
      <c r="K48" s="307"/>
      <c r="L48" s="181"/>
      <c r="M48" s="181"/>
    </row>
    <row r="49" spans="1:13" ht="15">
      <c r="A49" s="180"/>
      <c r="B49" s="311" t="s">
        <v>67</v>
      </c>
      <c r="C49" s="310" t="s">
        <v>68</v>
      </c>
      <c r="D49" s="310" t="s">
        <v>69</v>
      </c>
      <c r="E49" s="310"/>
      <c r="F49" s="311" t="s">
        <v>67</v>
      </c>
      <c r="G49" s="310" t="s">
        <v>68</v>
      </c>
      <c r="H49" s="310" t="s">
        <v>69</v>
      </c>
      <c r="I49" s="309"/>
      <c r="J49" s="302"/>
      <c r="K49" s="307"/>
      <c r="L49" s="181"/>
      <c r="M49" s="181"/>
    </row>
    <row r="50" spans="1:13" ht="15">
      <c r="A50" s="180"/>
      <c r="B50" s="312" t="s">
        <v>13</v>
      </c>
      <c r="C50" s="313" t="s">
        <v>2</v>
      </c>
      <c r="D50" s="313" t="s">
        <v>14</v>
      </c>
      <c r="E50" s="313"/>
      <c r="F50" s="313" t="s">
        <v>1</v>
      </c>
      <c r="G50" s="313" t="s">
        <v>2</v>
      </c>
      <c r="H50" s="313" t="s">
        <v>14</v>
      </c>
      <c r="I50" s="313"/>
      <c r="J50" s="314" t="s">
        <v>15</v>
      </c>
      <c r="K50" s="315" t="s">
        <v>16</v>
      </c>
      <c r="L50" s="181"/>
      <c r="M50" s="181"/>
    </row>
    <row r="51" spans="1:13" ht="15">
      <c r="A51" s="180"/>
      <c r="B51" s="316" t="s">
        <v>17</v>
      </c>
      <c r="C51" s="309"/>
      <c r="D51" s="309"/>
      <c r="E51" s="310"/>
      <c r="F51" s="309"/>
      <c r="G51" s="309"/>
      <c r="H51" s="309"/>
      <c r="I51" s="309"/>
      <c r="J51" s="302"/>
      <c r="K51" s="307"/>
      <c r="L51" s="181"/>
      <c r="M51" s="181"/>
    </row>
    <row r="52" spans="1:13" ht="15">
      <c r="A52" s="180"/>
      <c r="B52" s="316" t="s">
        <v>106</v>
      </c>
      <c r="C52" s="309" t="s">
        <v>19</v>
      </c>
      <c r="D52" s="309" t="s">
        <v>106</v>
      </c>
      <c r="E52" s="310"/>
      <c r="F52" s="309"/>
      <c r="G52" s="309" t="s">
        <v>20</v>
      </c>
      <c r="H52" s="309"/>
      <c r="I52" s="309"/>
      <c r="J52" s="317">
        <v>0.0018</v>
      </c>
      <c r="K52" s="307"/>
      <c r="L52" s="181"/>
      <c r="M52" s="181"/>
    </row>
    <row r="53" spans="1:13" ht="15">
      <c r="A53" s="180"/>
      <c r="B53" s="318" t="s">
        <v>18</v>
      </c>
      <c r="C53" s="309"/>
      <c r="D53" s="262"/>
      <c r="E53" s="310"/>
      <c r="F53" s="186"/>
      <c r="G53" s="182"/>
      <c r="H53" s="309"/>
      <c r="I53" s="309"/>
      <c r="J53" s="302"/>
      <c r="K53" s="307"/>
      <c r="L53" s="181"/>
      <c r="M53" s="181"/>
    </row>
    <row r="54" spans="1:13" ht="15.75">
      <c r="A54" s="193">
        <v>1</v>
      </c>
      <c r="B54" s="319">
        <f>SUM($C$31)</f>
        <v>1.2192</v>
      </c>
      <c r="C54" s="319">
        <f>SUM(-$D$16/2)</f>
        <v>-2.6791065215972742</v>
      </c>
      <c r="D54" s="320">
        <f>SUM($E$47)+(-$D$16/2)</f>
        <v>27.320893478402727</v>
      </c>
      <c r="E54" s="321"/>
      <c r="F54" s="319">
        <f>SUM($C$31)</f>
        <v>1.2192</v>
      </c>
      <c r="G54" s="320">
        <f>SUM($D$16/2)</f>
        <v>2.6791065215972742</v>
      </c>
      <c r="H54" s="320">
        <f>SUM($E$47)+(-$D$16/2)</f>
        <v>27.320893478402727</v>
      </c>
      <c r="I54" s="309"/>
      <c r="J54" s="302">
        <f>SUM($J$52)</f>
        <v>0.0018</v>
      </c>
      <c r="K54" s="307">
        <v>11</v>
      </c>
      <c r="L54" s="181"/>
      <c r="M54" s="181"/>
    </row>
    <row r="55" spans="1:13" ht="15.75">
      <c r="A55" s="193">
        <v>2</v>
      </c>
      <c r="B55" s="319">
        <f>SUM($C$31)</f>
        <v>1.2192</v>
      </c>
      <c r="C55" s="322">
        <f>SUM(-$D$16/2)</f>
        <v>-2.6791065215972742</v>
      </c>
      <c r="D55" s="322">
        <f>SUM($E$47)+(-$D$16/2)</f>
        <v>27.320893478402727</v>
      </c>
      <c r="E55" s="323"/>
      <c r="F55" s="319">
        <f>SUM($C$31)</f>
        <v>1.2192</v>
      </c>
      <c r="G55" s="322">
        <f>SUM(-$D$16/2)</f>
        <v>-2.6791065215972742</v>
      </c>
      <c r="H55" s="322">
        <f>SUM($E$47)+($D$16/2)</f>
        <v>32.67910652159728</v>
      </c>
      <c r="I55" s="309"/>
      <c r="J55" s="302">
        <f>SUM($J$52)</f>
        <v>0.0018</v>
      </c>
      <c r="K55" s="307">
        <v>11</v>
      </c>
      <c r="L55" s="181"/>
      <c r="M55" s="181"/>
    </row>
    <row r="56" spans="1:13" ht="15.75">
      <c r="A56" s="193">
        <v>3</v>
      </c>
      <c r="B56" s="319">
        <f>SUM($C$31)</f>
        <v>1.2192</v>
      </c>
      <c r="C56" s="320">
        <f>SUM(-$D$16/2)</f>
        <v>-2.6791065215972742</v>
      </c>
      <c r="D56" s="320">
        <f>SUM($E$47)+($D$16/2)</f>
        <v>32.67910652159728</v>
      </c>
      <c r="E56" s="321"/>
      <c r="F56" s="319">
        <f>SUM($C$31)</f>
        <v>1.2192</v>
      </c>
      <c r="G56" s="320">
        <f>SUM($D$16/2)</f>
        <v>2.6791065215972742</v>
      </c>
      <c r="H56" s="320">
        <f>SUM($E$47)+($D$16/2)</f>
        <v>32.67910652159728</v>
      </c>
      <c r="I56" s="309"/>
      <c r="J56" s="302">
        <f>SUM($J$52)</f>
        <v>0.0018</v>
      </c>
      <c r="K56" s="307">
        <v>11</v>
      </c>
      <c r="L56" s="181"/>
      <c r="M56" s="181"/>
    </row>
    <row r="57" spans="1:13" ht="15.75">
      <c r="A57" s="193">
        <v>4</v>
      </c>
      <c r="B57" s="319">
        <f>SUM($C$31)</f>
        <v>1.2192</v>
      </c>
      <c r="C57" s="324">
        <f>SUM($D$16/2)</f>
        <v>2.6791065215972742</v>
      </c>
      <c r="D57" s="322">
        <f>SUM($E$47)+($D$16/2)</f>
        <v>32.67910652159728</v>
      </c>
      <c r="E57" s="323"/>
      <c r="F57" s="319">
        <f>SUM($C$31)</f>
        <v>1.2192</v>
      </c>
      <c r="G57" s="322">
        <f>SUM($D$16/2)</f>
        <v>2.6791065215972742</v>
      </c>
      <c r="H57" s="322">
        <f>SUM($E$47)+(-$D$16/2)</f>
        <v>27.320893478402727</v>
      </c>
      <c r="I57" s="309"/>
      <c r="J57" s="302">
        <f>SUM($J$52)</f>
        <v>0.0018</v>
      </c>
      <c r="K57" s="307">
        <v>11</v>
      </c>
      <c r="L57" s="181"/>
      <c r="M57" s="181"/>
    </row>
    <row r="58" spans="1:13" ht="15">
      <c r="A58" s="180"/>
      <c r="B58" s="325"/>
      <c r="C58" s="326"/>
      <c r="D58" s="326"/>
      <c r="E58" s="323"/>
      <c r="F58" s="326"/>
      <c r="G58" s="326"/>
      <c r="H58" s="326"/>
      <c r="I58" s="309"/>
      <c r="J58" s="302"/>
      <c r="K58" s="307"/>
      <c r="L58" s="181"/>
      <c r="M58" s="181"/>
    </row>
    <row r="59" spans="1:13" ht="15.75">
      <c r="A59" s="193"/>
      <c r="B59" s="327" t="s">
        <v>100</v>
      </c>
      <c r="C59" s="326"/>
      <c r="D59" s="326"/>
      <c r="E59" s="323"/>
      <c r="F59" s="328"/>
      <c r="G59" s="326"/>
      <c r="H59" s="326"/>
      <c r="I59" s="309"/>
      <c r="J59" s="302"/>
      <c r="K59" s="307"/>
      <c r="L59" s="181"/>
      <c r="M59" s="181"/>
    </row>
    <row r="60" spans="1:13" ht="15.75">
      <c r="A60" s="193">
        <v>9</v>
      </c>
      <c r="B60" s="329">
        <f>SUM($C$26)</f>
        <v>-1.2192</v>
      </c>
      <c r="C60" s="319">
        <f>SUM(-$D$21/2)</f>
        <v>-2.736257216549725</v>
      </c>
      <c r="D60" s="320">
        <f>SUM($E$47)+(-$D$21/2)</f>
        <v>27.263742783450276</v>
      </c>
      <c r="E60" s="321"/>
      <c r="F60" s="329">
        <f>SUM($C$26)</f>
        <v>-1.2192</v>
      </c>
      <c r="G60" s="320">
        <f>SUM($D$21/2)</f>
        <v>2.736257216549725</v>
      </c>
      <c r="H60" s="320">
        <f>SUM($E$47)+(-$D$21/2)</f>
        <v>27.263742783450276</v>
      </c>
      <c r="I60" s="309"/>
      <c r="J60" s="302">
        <f>SUM($J$52)</f>
        <v>0.0018</v>
      </c>
      <c r="K60" s="307">
        <v>11</v>
      </c>
      <c r="L60" s="181"/>
      <c r="M60" s="181"/>
    </row>
    <row r="61" spans="1:13" ht="15">
      <c r="A61" s="193">
        <v>10</v>
      </c>
      <c r="B61" s="329">
        <f>SUM($C$26)</f>
        <v>-1.2192</v>
      </c>
      <c r="C61" s="322">
        <f>SUM(-$D$21/2)</f>
        <v>-2.736257216549725</v>
      </c>
      <c r="D61" s="322">
        <f>SUM($E$47)+(-$D$21/2)</f>
        <v>27.263742783450276</v>
      </c>
      <c r="E61" s="323"/>
      <c r="F61" s="329">
        <f>SUM($C$26)</f>
        <v>-1.2192</v>
      </c>
      <c r="G61" s="322">
        <f>SUM(-$D$21/2)</f>
        <v>-2.736257216549725</v>
      </c>
      <c r="H61" s="322">
        <f>SUM($E$47)+($D$21/2)</f>
        <v>32.736257216549724</v>
      </c>
      <c r="I61" s="309"/>
      <c r="J61" s="302">
        <f>SUM($J$52)</f>
        <v>0.0018</v>
      </c>
      <c r="K61" s="307">
        <v>11</v>
      </c>
      <c r="L61" s="181"/>
      <c r="M61" s="181"/>
    </row>
    <row r="62" spans="1:13" ht="15.75">
      <c r="A62" s="193">
        <v>11</v>
      </c>
      <c r="B62" s="329">
        <f>SUM($C$26)</f>
        <v>-1.2192</v>
      </c>
      <c r="C62" s="320">
        <f>SUM(-$D$21/2)</f>
        <v>-2.736257216549725</v>
      </c>
      <c r="D62" s="320">
        <f>SUM($E$47)+($D$21/2)</f>
        <v>32.736257216549724</v>
      </c>
      <c r="E62" s="321"/>
      <c r="F62" s="329">
        <f>SUM($C$26)</f>
        <v>-1.2192</v>
      </c>
      <c r="G62" s="320">
        <f>SUM($D$21/2)</f>
        <v>2.736257216549725</v>
      </c>
      <c r="H62" s="320">
        <f>SUM($E$47)+($D$21/2)</f>
        <v>32.736257216549724</v>
      </c>
      <c r="I62" s="309"/>
      <c r="J62" s="302">
        <f>SUM($J$52)</f>
        <v>0.0018</v>
      </c>
      <c r="K62" s="307">
        <v>11</v>
      </c>
      <c r="L62" s="181"/>
      <c r="M62" s="181"/>
    </row>
    <row r="63" spans="1:13" ht="15">
      <c r="A63" s="330">
        <v>12</v>
      </c>
      <c r="B63" s="329">
        <f>SUM($C$26)</f>
        <v>-1.2192</v>
      </c>
      <c r="C63" s="324">
        <f>SUM($D$21/2)</f>
        <v>2.736257216549725</v>
      </c>
      <c r="D63" s="322">
        <f>SUM($E$47)+($D$21/2)</f>
        <v>32.736257216549724</v>
      </c>
      <c r="E63" s="323"/>
      <c r="F63" s="329">
        <f>SUM($C$26)</f>
        <v>-1.2192</v>
      </c>
      <c r="G63" s="322">
        <f>SUM($D$21/2)</f>
        <v>2.736257216549725</v>
      </c>
      <c r="H63" s="322">
        <f>SUM($E$47)+(-$D$21/2)</f>
        <v>27.263742783450276</v>
      </c>
      <c r="I63" s="309"/>
      <c r="J63" s="302">
        <f>SUM($J$52)</f>
        <v>0.0018</v>
      </c>
      <c r="K63" s="307">
        <v>11</v>
      </c>
      <c r="L63" s="181"/>
      <c r="M63" s="181"/>
    </row>
    <row r="64" spans="1:13" ht="15.75">
      <c r="A64" s="251"/>
      <c r="B64" s="331"/>
      <c r="C64" s="326"/>
      <c r="D64" s="326"/>
      <c r="E64" s="323"/>
      <c r="F64" s="328"/>
      <c r="G64" s="326"/>
      <c r="H64" s="326"/>
      <c r="I64" s="309"/>
      <c r="J64" s="302">
        <f>SUM($J$52)</f>
        <v>0.0018</v>
      </c>
      <c r="K64" s="307">
        <v>11</v>
      </c>
      <c r="L64" s="181"/>
      <c r="M64" s="181"/>
    </row>
    <row r="65" spans="1:13" ht="15.75">
      <c r="A65" s="332"/>
      <c r="B65" s="333"/>
      <c r="C65" s="326"/>
      <c r="D65" s="326"/>
      <c r="E65" s="323"/>
      <c r="F65" s="328"/>
      <c r="G65" s="326"/>
      <c r="H65" s="326"/>
      <c r="I65" s="309"/>
      <c r="J65" s="302"/>
      <c r="K65" s="307"/>
      <c r="L65" s="181"/>
      <c r="M65" s="181"/>
    </row>
    <row r="66" spans="1:13" ht="15">
      <c r="A66" s="193"/>
      <c r="B66" s="333"/>
      <c r="C66" s="326"/>
      <c r="D66" s="326"/>
      <c r="E66" s="334"/>
      <c r="F66" s="334"/>
      <c r="G66" s="334"/>
      <c r="H66" s="326"/>
      <c r="I66" s="309"/>
      <c r="J66" s="302"/>
      <c r="K66" s="307"/>
      <c r="L66" s="181"/>
      <c r="M66" s="181"/>
    </row>
    <row r="67" spans="1:13" ht="15">
      <c r="A67" s="193"/>
      <c r="B67" s="333"/>
      <c r="C67" s="326"/>
      <c r="D67" s="326"/>
      <c r="E67" s="334"/>
      <c r="F67" s="334"/>
      <c r="G67" s="334"/>
      <c r="H67" s="326"/>
      <c r="I67" s="309"/>
      <c r="J67" s="302"/>
      <c r="K67" s="307"/>
      <c r="L67" s="181"/>
      <c r="M67" s="181"/>
    </row>
    <row r="68" spans="1:13" ht="15">
      <c r="A68" s="193"/>
      <c r="B68" s="333"/>
      <c r="C68" s="326"/>
      <c r="D68" s="326"/>
      <c r="E68" s="335"/>
      <c r="F68" s="334"/>
      <c r="G68" s="336"/>
      <c r="H68" s="326"/>
      <c r="I68" s="309"/>
      <c r="J68" s="302"/>
      <c r="K68" s="307"/>
      <c r="L68" s="181"/>
      <c r="M68" s="181"/>
    </row>
    <row r="69" spans="1:13" ht="15">
      <c r="A69" s="193"/>
      <c r="B69" s="333"/>
      <c r="C69" s="326"/>
      <c r="D69" s="326"/>
      <c r="E69" s="334"/>
      <c r="F69" s="334"/>
      <c r="G69" s="334"/>
      <c r="H69" s="326"/>
      <c r="I69" s="309"/>
      <c r="J69" s="302"/>
      <c r="K69" s="307"/>
      <c r="L69" s="181"/>
      <c r="M69" s="181"/>
    </row>
    <row r="70" spans="1:13" ht="15">
      <c r="A70" s="193"/>
      <c r="B70" s="333"/>
      <c r="C70" s="326"/>
      <c r="D70" s="326"/>
      <c r="E70" s="334"/>
      <c r="F70" s="334"/>
      <c r="G70" s="334"/>
      <c r="H70" s="326"/>
      <c r="I70" s="309"/>
      <c r="J70" s="302"/>
      <c r="K70" s="307"/>
      <c r="L70" s="181"/>
      <c r="M70" s="181"/>
    </row>
    <row r="71" spans="1:13" ht="15">
      <c r="A71" s="180"/>
      <c r="B71" s="337"/>
      <c r="C71" s="338"/>
      <c r="D71" s="338"/>
      <c r="E71" s="339"/>
      <c r="F71" s="338"/>
      <c r="G71" s="338"/>
      <c r="H71" s="338"/>
      <c r="I71" s="338"/>
      <c r="J71" s="340"/>
      <c r="K71" s="341"/>
      <c r="L71" s="181"/>
      <c r="M71" s="181"/>
    </row>
    <row r="72" spans="1:13" ht="15">
      <c r="A72" s="180"/>
      <c r="B72" s="309"/>
      <c r="C72" s="309"/>
      <c r="D72" s="309"/>
      <c r="E72" s="310"/>
      <c r="F72" s="309"/>
      <c r="G72" s="309"/>
      <c r="H72" s="309"/>
      <c r="I72" s="309"/>
      <c r="J72" s="302"/>
      <c r="K72" s="302"/>
      <c r="L72" s="181"/>
      <c r="M72" s="181"/>
    </row>
    <row r="73" spans="1:13" ht="15">
      <c r="A73" s="180"/>
      <c r="B73" s="309"/>
      <c r="C73" s="309"/>
      <c r="D73" s="309"/>
      <c r="E73" s="310"/>
      <c r="F73" s="309"/>
      <c r="G73" s="309"/>
      <c r="H73" s="309"/>
      <c r="I73" s="309"/>
      <c r="J73" s="302"/>
      <c r="K73" s="302"/>
      <c r="L73" s="181"/>
      <c r="M73" s="181"/>
    </row>
    <row r="74" spans="1:13" ht="15">
      <c r="A74" s="180"/>
      <c r="B74" s="309"/>
      <c r="C74" s="310"/>
      <c r="D74" s="342" t="s">
        <v>32</v>
      </c>
      <c r="E74" s="310"/>
      <c r="F74" s="309"/>
      <c r="G74" s="309" t="s">
        <v>44</v>
      </c>
      <c r="H74" s="309"/>
      <c r="I74" s="309"/>
      <c r="J74" s="302"/>
      <c r="K74" s="302"/>
      <c r="L74" s="181"/>
      <c r="M74" s="181"/>
    </row>
    <row r="75" spans="1:13" ht="15">
      <c r="A75" s="180"/>
      <c r="B75" s="181" t="s">
        <v>31</v>
      </c>
      <c r="C75" s="343" t="s">
        <v>1</v>
      </c>
      <c r="D75" s="342">
        <f>SUM(B56)</f>
        <v>1.2192</v>
      </c>
      <c r="E75" s="310"/>
      <c r="F75" s="344" t="s">
        <v>1</v>
      </c>
      <c r="G75" s="309">
        <f>SUM(F56)</f>
        <v>1.2192</v>
      </c>
      <c r="H75" s="309"/>
      <c r="I75" s="309"/>
      <c r="J75" s="302"/>
      <c r="K75" s="302"/>
      <c r="L75" s="181"/>
      <c r="M75" s="181"/>
    </row>
    <row r="76" spans="1:13" ht="15">
      <c r="A76" s="180"/>
      <c r="B76" s="181" t="s">
        <v>29</v>
      </c>
      <c r="C76" s="343" t="s">
        <v>2</v>
      </c>
      <c r="D76" s="345">
        <f>SUM(C56)</f>
        <v>-2.6791065215972742</v>
      </c>
      <c r="E76" s="180"/>
      <c r="F76" s="343" t="s">
        <v>2</v>
      </c>
      <c r="G76" s="346">
        <f>SUM(G56)</f>
        <v>2.6791065215972742</v>
      </c>
      <c r="H76" s="181"/>
      <c r="I76" s="181"/>
      <c r="J76" s="181"/>
      <c r="K76" s="181"/>
      <c r="L76" s="181"/>
      <c r="M76" s="181"/>
    </row>
    <row r="77" spans="1:13" ht="15">
      <c r="A77" s="180"/>
      <c r="B77" s="181" t="s">
        <v>30</v>
      </c>
      <c r="C77" s="343" t="s">
        <v>14</v>
      </c>
      <c r="D77" s="345">
        <f>SUM(D56)</f>
        <v>32.67910652159728</v>
      </c>
      <c r="E77" s="180"/>
      <c r="F77" s="343" t="s">
        <v>14</v>
      </c>
      <c r="G77" s="346">
        <f>SUM(H56)</f>
        <v>32.67910652159728</v>
      </c>
      <c r="H77" s="181"/>
      <c r="I77" s="181"/>
      <c r="J77" s="181"/>
      <c r="K77" s="181"/>
      <c r="L77" s="181"/>
      <c r="M77" s="181"/>
    </row>
    <row r="78" spans="1:13" ht="15.75" thickBot="1">
      <c r="A78" s="180"/>
      <c r="B78" s="181"/>
      <c r="C78" s="180"/>
      <c r="D78" s="182"/>
      <c r="E78" s="347"/>
      <c r="F78" s="348"/>
      <c r="G78" s="182"/>
      <c r="H78" s="181"/>
      <c r="I78" s="181"/>
      <c r="J78" s="181"/>
      <c r="K78" s="181"/>
      <c r="L78" s="181"/>
      <c r="M78" s="181"/>
    </row>
    <row r="79" spans="1:13" ht="15.75">
      <c r="A79" s="180"/>
      <c r="B79" s="181"/>
      <c r="C79" s="193" t="s">
        <v>34</v>
      </c>
      <c r="D79" s="349" t="s">
        <v>32</v>
      </c>
      <c r="E79" s="414" t="s">
        <v>26</v>
      </c>
      <c r="F79" s="415"/>
      <c r="G79" s="350" t="s">
        <v>33</v>
      </c>
      <c r="H79" s="351" t="s">
        <v>36</v>
      </c>
      <c r="I79" s="181"/>
      <c r="J79" s="181"/>
      <c r="K79" s="181"/>
      <c r="L79" s="181"/>
      <c r="M79" s="181"/>
    </row>
    <row r="80" spans="1:13" ht="15">
      <c r="A80" s="180"/>
      <c r="B80" s="181"/>
      <c r="C80" s="193"/>
      <c r="D80" s="352"/>
      <c r="E80" s="419" t="s">
        <v>41</v>
      </c>
      <c r="F80" s="420"/>
      <c r="G80" s="353"/>
      <c r="H80" s="202"/>
      <c r="I80" s="181"/>
      <c r="J80" s="181"/>
      <c r="K80" s="181"/>
      <c r="L80" s="181"/>
      <c r="M80" s="181"/>
    </row>
    <row r="81" spans="1:13" ht="15">
      <c r="A81" s="180"/>
      <c r="B81" s="181"/>
      <c r="C81" s="193"/>
      <c r="D81" s="352"/>
      <c r="E81" s="238"/>
      <c r="F81" s="202"/>
      <c r="G81" s="353"/>
      <c r="H81" s="202"/>
      <c r="I81" s="181"/>
      <c r="J81" s="181"/>
      <c r="K81" s="181"/>
      <c r="L81" s="181"/>
      <c r="M81" s="181"/>
    </row>
    <row r="82" spans="1:13" ht="15">
      <c r="A82" s="180"/>
      <c r="B82" s="181"/>
      <c r="C82" s="180"/>
      <c r="D82" s="352"/>
      <c r="E82" s="238"/>
      <c r="F82" s="202"/>
      <c r="G82" s="353"/>
      <c r="H82" s="202"/>
      <c r="I82" s="181"/>
      <c r="J82" s="181"/>
      <c r="K82" s="181"/>
      <c r="L82" s="181"/>
      <c r="M82" s="181"/>
    </row>
    <row r="83" spans="1:13" ht="15">
      <c r="A83" s="180"/>
      <c r="B83" s="181"/>
      <c r="C83" s="180" t="s">
        <v>42</v>
      </c>
      <c r="D83" s="352"/>
      <c r="E83" s="238"/>
      <c r="F83" s="202"/>
      <c r="G83" s="353"/>
      <c r="H83" s="354" t="s">
        <v>43</v>
      </c>
      <c r="I83" s="181"/>
      <c r="J83" s="181"/>
      <c r="K83" s="181"/>
      <c r="L83" s="181"/>
      <c r="M83" s="181"/>
    </row>
    <row r="84" spans="1:13" ht="15">
      <c r="A84" s="180"/>
      <c r="B84" s="181"/>
      <c r="C84" s="180" t="s">
        <v>27</v>
      </c>
      <c r="D84" s="417" t="s">
        <v>39</v>
      </c>
      <c r="E84" s="355"/>
      <c r="F84" s="356"/>
      <c r="G84" s="412" t="s">
        <v>40</v>
      </c>
      <c r="H84" s="354" t="s">
        <v>44</v>
      </c>
      <c r="I84" s="181"/>
      <c r="J84" s="181"/>
      <c r="K84" s="181"/>
      <c r="L84" s="181"/>
      <c r="M84" s="181"/>
    </row>
    <row r="85" spans="1:13" ht="15">
      <c r="A85" s="180"/>
      <c r="B85" s="181"/>
      <c r="C85" s="180" t="s">
        <v>32</v>
      </c>
      <c r="D85" s="418"/>
      <c r="E85" s="357"/>
      <c r="F85" s="358"/>
      <c r="G85" s="413"/>
      <c r="H85" s="354" t="s">
        <v>28</v>
      </c>
      <c r="I85" s="181"/>
      <c r="J85" s="181"/>
      <c r="K85" s="181"/>
      <c r="L85" s="181"/>
      <c r="M85" s="181"/>
    </row>
    <row r="86" spans="1:13" ht="15">
      <c r="A86" s="180"/>
      <c r="B86" s="181"/>
      <c r="C86" s="193"/>
      <c r="D86" s="352"/>
      <c r="E86" s="238"/>
      <c r="F86" s="202"/>
      <c r="G86" s="353"/>
      <c r="H86" s="202"/>
      <c r="I86" s="181"/>
      <c r="J86" s="181"/>
      <c r="K86" s="181"/>
      <c r="L86" s="181"/>
      <c r="M86" s="181"/>
    </row>
    <row r="87" spans="1:13" ht="15">
      <c r="A87" s="180"/>
      <c r="B87" s="181"/>
      <c r="C87" s="193"/>
      <c r="D87" s="352"/>
      <c r="E87" s="238"/>
      <c r="F87" s="202"/>
      <c r="G87" s="353"/>
      <c r="H87" s="202"/>
      <c r="I87" s="181"/>
      <c r="J87" s="181"/>
      <c r="K87" s="181"/>
      <c r="L87" s="181"/>
      <c r="M87" s="181"/>
    </row>
    <row r="88" spans="1:13" ht="15">
      <c r="A88" s="180"/>
      <c r="B88" s="181"/>
      <c r="C88" s="193"/>
      <c r="D88" s="352"/>
      <c r="E88" s="359"/>
      <c r="F88" s="186"/>
      <c r="G88" s="353"/>
      <c r="H88" s="202"/>
      <c r="I88" s="181"/>
      <c r="J88" s="181"/>
      <c r="K88" s="181"/>
      <c r="L88" s="181"/>
      <c r="M88" s="181"/>
    </row>
    <row r="89" spans="1:13" ht="15">
      <c r="A89" s="180"/>
      <c r="B89" s="181"/>
      <c r="C89" s="193"/>
      <c r="D89" s="360"/>
      <c r="E89" s="416" t="s">
        <v>38</v>
      </c>
      <c r="F89" s="416"/>
      <c r="G89" s="361"/>
      <c r="H89" s="202"/>
      <c r="I89" s="181"/>
      <c r="J89" s="181"/>
      <c r="K89" s="181"/>
      <c r="L89" s="181"/>
      <c r="M89" s="181"/>
    </row>
    <row r="90" spans="1:13" ht="15.75" thickBot="1">
      <c r="A90" s="180"/>
      <c r="B90" s="181"/>
      <c r="C90" s="193" t="s">
        <v>35</v>
      </c>
      <c r="D90" s="362" t="s">
        <v>27</v>
      </c>
      <c r="E90" s="363"/>
      <c r="F90" s="364"/>
      <c r="G90" s="365" t="s">
        <v>28</v>
      </c>
      <c r="H90" s="351" t="s">
        <v>37</v>
      </c>
      <c r="I90" s="181"/>
      <c r="J90" s="181"/>
      <c r="K90" s="181"/>
      <c r="L90" s="181"/>
      <c r="M90" s="181"/>
    </row>
    <row r="91" spans="1:13" ht="15">
      <c r="A91" s="180"/>
      <c r="B91" s="181"/>
      <c r="C91" s="193"/>
      <c r="D91" s="366"/>
      <c r="E91" s="251"/>
      <c r="F91" s="367"/>
      <c r="G91" s="251"/>
      <c r="H91" s="351"/>
      <c r="I91" s="181"/>
      <c r="J91" s="181"/>
      <c r="K91" s="181"/>
      <c r="L91" s="181"/>
      <c r="M91" s="181"/>
    </row>
    <row r="92" spans="1:13" ht="15">
      <c r="A92" s="180"/>
      <c r="B92" s="181"/>
      <c r="C92" s="193"/>
      <c r="D92" s="368" t="s">
        <v>27</v>
      </c>
      <c r="E92" s="251"/>
      <c r="F92" s="367"/>
      <c r="G92" s="369" t="s">
        <v>28</v>
      </c>
      <c r="H92" s="202"/>
      <c r="I92" s="181"/>
      <c r="J92" s="181"/>
      <c r="K92" s="181"/>
      <c r="L92" s="181"/>
      <c r="M92" s="181"/>
    </row>
    <row r="93" spans="1:13" ht="15">
      <c r="A93" s="180"/>
      <c r="B93" s="181" t="s">
        <v>31</v>
      </c>
      <c r="C93" s="343" t="s">
        <v>1</v>
      </c>
      <c r="D93" s="370">
        <f>SUM(B54)</f>
        <v>1.2192</v>
      </c>
      <c r="E93" s="191"/>
      <c r="F93" s="190" t="s">
        <v>1</v>
      </c>
      <c r="G93" s="245">
        <f>SUM(F54)</f>
        <v>1.2192</v>
      </c>
      <c r="H93" s="181"/>
      <c r="I93" s="181"/>
      <c r="J93" s="181"/>
      <c r="K93" s="181"/>
      <c r="L93" s="181"/>
      <c r="M93" s="181"/>
    </row>
    <row r="94" spans="1:13" ht="15">
      <c r="A94" s="180"/>
      <c r="B94" s="181" t="s">
        <v>29</v>
      </c>
      <c r="C94" s="343" t="s">
        <v>2</v>
      </c>
      <c r="D94" s="371">
        <f>SUM(C54)</f>
        <v>-2.6791065215972742</v>
      </c>
      <c r="E94" s="180"/>
      <c r="F94" s="343" t="s">
        <v>2</v>
      </c>
      <c r="G94" s="346">
        <f>SUM(G54)</f>
        <v>2.6791065215972742</v>
      </c>
      <c r="H94" s="181"/>
      <c r="I94" s="181"/>
      <c r="J94" s="181"/>
      <c r="K94" s="181"/>
      <c r="L94" s="181"/>
      <c r="M94" s="181"/>
    </row>
    <row r="95" spans="1:13" ht="15">
      <c r="A95" s="180"/>
      <c r="B95" s="181" t="s">
        <v>30</v>
      </c>
      <c r="C95" s="343" t="s">
        <v>14</v>
      </c>
      <c r="D95" s="371">
        <f>SUM(D54)</f>
        <v>27.320893478402727</v>
      </c>
      <c r="E95" s="180"/>
      <c r="F95" s="343" t="s">
        <v>14</v>
      </c>
      <c r="G95" s="346">
        <f>SUM(H54)</f>
        <v>27.320893478402727</v>
      </c>
      <c r="H95" s="181"/>
      <c r="I95" s="181"/>
      <c r="J95" s="181"/>
      <c r="K95" s="181"/>
      <c r="L95" s="181"/>
      <c r="M95" s="181"/>
    </row>
    <row r="96" spans="1:13" ht="15">
      <c r="A96" s="372"/>
      <c r="B96" s="373"/>
      <c r="C96" s="372"/>
      <c r="D96" s="374"/>
      <c r="E96" s="372"/>
      <c r="F96" s="375"/>
      <c r="G96" s="241"/>
      <c r="H96" s="373"/>
      <c r="I96" s="373"/>
      <c r="J96" s="373"/>
      <c r="K96" s="373"/>
      <c r="L96" s="181"/>
      <c r="M96" s="181"/>
    </row>
    <row r="97" spans="1:13" ht="15">
      <c r="A97" s="191"/>
      <c r="B97" s="258"/>
      <c r="C97" s="191"/>
      <c r="D97" s="258"/>
      <c r="E97" s="191"/>
      <c r="F97" s="258"/>
      <c r="G97" s="258"/>
      <c r="H97" s="258"/>
      <c r="I97" s="258"/>
      <c r="J97" s="258"/>
      <c r="K97" s="258"/>
      <c r="L97" s="181"/>
      <c r="M97" s="181"/>
    </row>
    <row r="98" spans="1:13" ht="15">
      <c r="A98" s="180"/>
      <c r="B98" s="181"/>
      <c r="C98" s="180"/>
      <c r="D98" s="376" t="s">
        <v>55</v>
      </c>
      <c r="E98" s="180"/>
      <c r="F98" s="181"/>
      <c r="G98" s="377" t="s">
        <v>59</v>
      </c>
      <c r="H98" s="181"/>
      <c r="I98" s="181"/>
      <c r="J98" s="181"/>
      <c r="K98" s="181"/>
      <c r="L98" s="181"/>
      <c r="M98" s="181"/>
    </row>
    <row r="99" spans="1:13" ht="15">
      <c r="A99" s="180"/>
      <c r="B99" s="181" t="s">
        <v>31</v>
      </c>
      <c r="C99" s="343" t="s">
        <v>1</v>
      </c>
      <c r="D99" s="378" t="e">
        <f>SUM(#REF!)</f>
        <v>#REF!</v>
      </c>
      <c r="E99" s="310"/>
      <c r="F99" s="344" t="s">
        <v>1</v>
      </c>
      <c r="G99" s="309" t="e">
        <f>SUM(#REF!)</f>
        <v>#REF!</v>
      </c>
      <c r="H99" s="309"/>
      <c r="I99" s="309"/>
      <c r="J99" s="181"/>
      <c r="K99" s="181"/>
      <c r="L99" s="181"/>
      <c r="M99" s="181"/>
    </row>
    <row r="100" spans="1:13" ht="15">
      <c r="A100" s="180"/>
      <c r="B100" s="181" t="s">
        <v>29</v>
      </c>
      <c r="C100" s="343" t="s">
        <v>2</v>
      </c>
      <c r="D100" s="371" t="e">
        <f>SUM(#REF!)</f>
        <v>#REF!</v>
      </c>
      <c r="E100" s="180"/>
      <c r="F100" s="343" t="s">
        <v>2</v>
      </c>
      <c r="G100" s="346" t="e">
        <f>SUM(#REF!)</f>
        <v>#REF!</v>
      </c>
      <c r="H100" s="181"/>
      <c r="I100" s="181"/>
      <c r="J100" s="181"/>
      <c r="K100" s="181"/>
      <c r="L100" s="181"/>
      <c r="M100" s="181"/>
    </row>
    <row r="101" spans="1:13" ht="15">
      <c r="A101" s="180"/>
      <c r="B101" s="181" t="s">
        <v>30</v>
      </c>
      <c r="C101" s="343" t="s">
        <v>14</v>
      </c>
      <c r="D101" s="371" t="e">
        <f>SUM(#REF!)</f>
        <v>#REF!</v>
      </c>
      <c r="E101" s="180"/>
      <c r="F101" s="343" t="s">
        <v>14</v>
      </c>
      <c r="G101" s="346" t="e">
        <f>SUM(#REF!)</f>
        <v>#REF!</v>
      </c>
      <c r="H101" s="181"/>
      <c r="I101" s="181"/>
      <c r="J101" s="181"/>
      <c r="K101" s="181"/>
      <c r="L101" s="181"/>
      <c r="M101" s="181"/>
    </row>
    <row r="102" spans="1:13" ht="15.75" thickBot="1">
      <c r="A102" s="180"/>
      <c r="B102" s="181"/>
      <c r="C102" s="180"/>
      <c r="D102" s="182"/>
      <c r="E102" s="347"/>
      <c r="F102" s="348"/>
      <c r="G102" s="182"/>
      <c r="H102" s="181"/>
      <c r="I102" s="181"/>
      <c r="J102" s="181"/>
      <c r="K102" s="181"/>
      <c r="L102" s="181"/>
      <c r="M102" s="181"/>
    </row>
    <row r="103" spans="1:13" ht="15.75">
      <c r="A103" s="180"/>
      <c r="B103" s="181"/>
      <c r="C103" s="193" t="s">
        <v>52</v>
      </c>
      <c r="D103" s="349" t="s">
        <v>55</v>
      </c>
      <c r="E103" s="414" t="s">
        <v>21</v>
      </c>
      <c r="F103" s="415"/>
      <c r="G103" s="350" t="s">
        <v>56</v>
      </c>
      <c r="H103" s="351" t="s">
        <v>53</v>
      </c>
      <c r="I103" s="181"/>
      <c r="J103" s="181"/>
      <c r="K103" s="181"/>
      <c r="L103" s="181"/>
      <c r="M103" s="181"/>
    </row>
    <row r="104" spans="1:13" ht="15">
      <c r="A104" s="180"/>
      <c r="B104" s="181"/>
      <c r="C104" s="193"/>
      <c r="D104" s="352"/>
      <c r="E104" s="419" t="s">
        <v>47</v>
      </c>
      <c r="F104" s="420"/>
      <c r="G104" s="353"/>
      <c r="H104" s="202"/>
      <c r="I104" s="181"/>
      <c r="J104" s="181"/>
      <c r="K104" s="181"/>
      <c r="L104" s="181"/>
      <c r="M104" s="181"/>
    </row>
    <row r="105" spans="1:13" ht="15">
      <c r="A105" s="180"/>
      <c r="B105" s="181"/>
      <c r="C105" s="193"/>
      <c r="D105" s="352"/>
      <c r="E105" s="238"/>
      <c r="F105" s="202"/>
      <c r="G105" s="353"/>
      <c r="H105" s="202"/>
      <c r="I105" s="181"/>
      <c r="J105" s="181"/>
      <c r="K105" s="181"/>
      <c r="L105" s="181"/>
      <c r="M105" s="181"/>
    </row>
    <row r="106" spans="1:13" ht="15">
      <c r="A106" s="180"/>
      <c r="B106" s="181"/>
      <c r="C106" s="180"/>
      <c r="D106" s="352"/>
      <c r="E106" s="238"/>
      <c r="F106" s="202"/>
      <c r="G106" s="353"/>
      <c r="H106" s="202"/>
      <c r="I106" s="181"/>
      <c r="J106" s="181"/>
      <c r="K106" s="181"/>
      <c r="L106" s="181"/>
      <c r="M106" s="181"/>
    </row>
    <row r="107" spans="1:13" ht="15">
      <c r="A107" s="180"/>
      <c r="B107" s="181"/>
      <c r="C107" s="180" t="s">
        <v>57</v>
      </c>
      <c r="D107" s="352"/>
      <c r="E107" s="238"/>
      <c r="F107" s="202"/>
      <c r="G107" s="353"/>
      <c r="H107" s="354" t="s">
        <v>58</v>
      </c>
      <c r="I107" s="181"/>
      <c r="J107" s="181"/>
      <c r="K107" s="181"/>
      <c r="L107" s="181"/>
      <c r="M107" s="181"/>
    </row>
    <row r="108" spans="1:13" ht="15">
      <c r="A108" s="180"/>
      <c r="B108" s="181"/>
      <c r="C108" s="180" t="s">
        <v>49</v>
      </c>
      <c r="D108" s="417" t="s">
        <v>46</v>
      </c>
      <c r="E108" s="355"/>
      <c r="F108" s="356"/>
      <c r="G108" s="412" t="s">
        <v>48</v>
      </c>
      <c r="H108" s="354" t="s">
        <v>59</v>
      </c>
      <c r="I108" s="181"/>
      <c r="J108" s="181"/>
      <c r="K108" s="181"/>
      <c r="L108" s="181"/>
      <c r="M108" s="181"/>
    </row>
    <row r="109" spans="1:13" ht="15">
      <c r="A109" s="180"/>
      <c r="B109" s="181"/>
      <c r="C109" s="180" t="s">
        <v>55</v>
      </c>
      <c r="D109" s="418"/>
      <c r="E109" s="357"/>
      <c r="F109" s="358"/>
      <c r="G109" s="413"/>
      <c r="H109" s="354" t="s">
        <v>50</v>
      </c>
      <c r="I109" s="181"/>
      <c r="J109" s="181"/>
      <c r="K109" s="181"/>
      <c r="L109" s="181"/>
      <c r="M109" s="181"/>
    </row>
    <row r="110" spans="1:13" ht="15">
      <c r="A110" s="180"/>
      <c r="B110" s="181"/>
      <c r="C110" s="193"/>
      <c r="D110" s="352"/>
      <c r="E110" s="238"/>
      <c r="F110" s="202"/>
      <c r="G110" s="353"/>
      <c r="H110" s="202"/>
      <c r="I110" s="181"/>
      <c r="J110" s="181"/>
      <c r="K110" s="181"/>
      <c r="L110" s="181"/>
      <c r="M110" s="181"/>
    </row>
    <row r="111" spans="1:13" ht="15">
      <c r="A111" s="180"/>
      <c r="B111" s="181"/>
      <c r="C111" s="193"/>
      <c r="D111" s="352"/>
      <c r="E111" s="238"/>
      <c r="F111" s="202"/>
      <c r="G111" s="353"/>
      <c r="H111" s="202"/>
      <c r="I111" s="181"/>
      <c r="J111" s="181"/>
      <c r="K111" s="181"/>
      <c r="L111" s="181"/>
      <c r="M111" s="181"/>
    </row>
    <row r="112" spans="1:13" ht="15">
      <c r="A112" s="180"/>
      <c r="B112" s="181"/>
      <c r="C112" s="193"/>
      <c r="D112" s="352"/>
      <c r="E112" s="359"/>
      <c r="F112" s="186"/>
      <c r="G112" s="353"/>
      <c r="H112" s="202"/>
      <c r="I112" s="181"/>
      <c r="J112" s="181"/>
      <c r="K112" s="181"/>
      <c r="L112" s="181"/>
      <c r="M112" s="181"/>
    </row>
    <row r="113" spans="1:13" ht="15">
      <c r="A113" s="180"/>
      <c r="B113" s="181"/>
      <c r="C113" s="193"/>
      <c r="D113" s="360"/>
      <c r="E113" s="416" t="s">
        <v>45</v>
      </c>
      <c r="F113" s="416"/>
      <c r="G113" s="361"/>
      <c r="H113" s="202"/>
      <c r="I113" s="181"/>
      <c r="J113" s="181"/>
      <c r="K113" s="181"/>
      <c r="L113" s="181"/>
      <c r="M113" s="181"/>
    </row>
    <row r="114" spans="1:13" ht="15.75" thickBot="1">
      <c r="A114" s="180"/>
      <c r="B114" s="181"/>
      <c r="C114" s="193" t="s">
        <v>51</v>
      </c>
      <c r="D114" s="362" t="s">
        <v>49</v>
      </c>
      <c r="E114" s="363"/>
      <c r="F114" s="364"/>
      <c r="G114" s="365" t="s">
        <v>50</v>
      </c>
      <c r="H114" s="351" t="s">
        <v>54</v>
      </c>
      <c r="I114" s="181"/>
      <c r="J114" s="181"/>
      <c r="K114" s="181"/>
      <c r="L114" s="181"/>
      <c r="M114" s="181"/>
    </row>
    <row r="115" spans="1:13" ht="15">
      <c r="A115" s="180"/>
      <c r="B115" s="181"/>
      <c r="C115" s="193"/>
      <c r="D115" s="379"/>
      <c r="E115" s="251"/>
      <c r="F115" s="367"/>
      <c r="G115" s="367"/>
      <c r="H115" s="202"/>
      <c r="I115" s="181"/>
      <c r="J115" s="181"/>
      <c r="K115" s="181"/>
      <c r="L115" s="181"/>
      <c r="M115" s="181"/>
    </row>
    <row r="116" spans="1:13" ht="15">
      <c r="A116" s="180"/>
      <c r="B116" s="181"/>
      <c r="C116" s="180"/>
      <c r="D116" s="376" t="s">
        <v>49</v>
      </c>
      <c r="E116" s="180"/>
      <c r="F116" s="181"/>
      <c r="G116" s="343" t="s">
        <v>50</v>
      </c>
      <c r="H116" s="181"/>
      <c r="I116" s="181"/>
      <c r="J116" s="181"/>
      <c r="K116" s="181"/>
      <c r="L116" s="181"/>
      <c r="M116" s="181"/>
    </row>
    <row r="117" spans="1:13" ht="15">
      <c r="A117" s="180"/>
      <c r="B117" s="181" t="s">
        <v>31</v>
      </c>
      <c r="C117" s="343" t="s">
        <v>1</v>
      </c>
      <c r="D117" s="370" t="e">
        <f>SUM(#REF!)</f>
        <v>#REF!</v>
      </c>
      <c r="E117" s="191"/>
      <c r="F117" s="190" t="s">
        <v>1</v>
      </c>
      <c r="G117" s="245" t="e">
        <f>SUM(#REF!)</f>
        <v>#REF!</v>
      </c>
      <c r="H117" s="181"/>
      <c r="I117" s="181"/>
      <c r="J117" s="181"/>
      <c r="K117" s="181"/>
      <c r="L117" s="181"/>
      <c r="M117" s="181"/>
    </row>
    <row r="118" spans="1:13" ht="15">
      <c r="A118" s="180"/>
      <c r="B118" s="181" t="s">
        <v>29</v>
      </c>
      <c r="C118" s="343" t="s">
        <v>2</v>
      </c>
      <c r="D118" s="371" t="e">
        <f>SUM(#REF!)</f>
        <v>#REF!</v>
      </c>
      <c r="E118" s="180"/>
      <c r="F118" s="343" t="s">
        <v>2</v>
      </c>
      <c r="G118" s="346" t="e">
        <f>SUM(#REF!)</f>
        <v>#REF!</v>
      </c>
      <c r="H118" s="181"/>
      <c r="I118" s="181"/>
      <c r="J118" s="181"/>
      <c r="K118" s="181"/>
      <c r="L118" s="181"/>
      <c r="M118" s="181"/>
    </row>
    <row r="119" spans="1:13" ht="15">
      <c r="A119" s="180"/>
      <c r="B119" s="181" t="s">
        <v>30</v>
      </c>
      <c r="C119" s="343" t="s">
        <v>14</v>
      </c>
      <c r="D119" s="371" t="e">
        <f>SUM(#REF!)</f>
        <v>#REF!</v>
      </c>
      <c r="E119" s="180"/>
      <c r="F119" s="343" t="s">
        <v>14</v>
      </c>
      <c r="G119" s="346" t="e">
        <f>SUM(#REF!)</f>
        <v>#REF!</v>
      </c>
      <c r="H119" s="181"/>
      <c r="I119" s="181"/>
      <c r="J119" s="181"/>
      <c r="K119" s="181"/>
      <c r="L119" s="181"/>
      <c r="M119" s="181"/>
    </row>
    <row r="120" spans="1:13" ht="15">
      <c r="A120" s="180"/>
      <c r="B120" s="181"/>
      <c r="C120" s="180"/>
      <c r="D120" s="181"/>
      <c r="E120" s="180"/>
      <c r="F120" s="181"/>
      <c r="G120" s="181"/>
      <c r="H120" s="181"/>
      <c r="I120" s="181"/>
      <c r="J120" s="181"/>
      <c r="K120" s="181"/>
      <c r="L120" s="181"/>
      <c r="M120" s="181"/>
    </row>
    <row r="121" spans="1:13" ht="15">
      <c r="A121" s="180"/>
      <c r="B121" s="181"/>
      <c r="C121" s="180"/>
      <c r="D121" s="181"/>
      <c r="E121" s="180"/>
      <c r="F121" s="181"/>
      <c r="G121" s="181"/>
      <c r="H121" s="181"/>
      <c r="I121" s="181"/>
      <c r="J121" s="181"/>
      <c r="K121" s="181"/>
      <c r="L121" s="181"/>
      <c r="M121" s="181"/>
    </row>
    <row r="122" spans="1:13" ht="15">
      <c r="A122" s="180"/>
      <c r="B122" s="181"/>
      <c r="C122" s="180"/>
      <c r="D122" s="181"/>
      <c r="E122" s="180"/>
      <c r="F122" s="181"/>
      <c r="G122" s="181"/>
      <c r="H122" s="181"/>
      <c r="I122" s="181"/>
      <c r="J122" s="181"/>
      <c r="K122" s="181"/>
      <c r="L122" s="181"/>
      <c r="M122" s="181"/>
    </row>
    <row r="123" spans="1:13" ht="15">
      <c r="A123" s="180"/>
      <c r="B123" s="181"/>
      <c r="C123" s="181"/>
      <c r="D123" s="181"/>
      <c r="E123" s="180"/>
      <c r="F123" s="181"/>
      <c r="G123" s="181"/>
      <c r="H123" s="181"/>
      <c r="I123" s="181"/>
      <c r="J123" s="181"/>
      <c r="K123" s="181"/>
      <c r="L123" s="181"/>
      <c r="M123" s="181"/>
    </row>
    <row r="124" spans="1:13" ht="15">
      <c r="A124" s="180"/>
      <c r="B124" s="181" t="s">
        <v>61</v>
      </c>
      <c r="C124" s="181"/>
      <c r="D124" s="181"/>
      <c r="E124" s="180"/>
      <c r="F124" s="181"/>
      <c r="G124" s="181"/>
      <c r="H124" s="181"/>
      <c r="I124" s="181"/>
      <c r="J124" s="181"/>
      <c r="K124" s="181"/>
      <c r="L124" s="181"/>
      <c r="M124" s="181"/>
    </row>
    <row r="125" spans="1:13" ht="15">
      <c r="A125" s="180"/>
      <c r="B125" s="181" t="s">
        <v>62</v>
      </c>
      <c r="C125" s="181"/>
      <c r="D125" s="181"/>
      <c r="E125" s="180"/>
      <c r="F125" s="181"/>
      <c r="G125" s="181"/>
      <c r="H125" s="181"/>
      <c r="I125" s="181"/>
      <c r="J125" s="181"/>
      <c r="K125" s="181"/>
      <c r="L125" s="181"/>
      <c r="M125" s="181"/>
    </row>
    <row r="126" spans="1:13" ht="15">
      <c r="A126" s="180"/>
      <c r="B126" s="181"/>
      <c r="C126" s="181"/>
      <c r="D126" s="181"/>
      <c r="E126" s="180" t="s">
        <v>60</v>
      </c>
      <c r="F126" s="181"/>
      <c r="G126" s="181"/>
      <c r="H126" s="181"/>
      <c r="I126" s="181"/>
      <c r="J126" s="181"/>
      <c r="K126" s="181"/>
      <c r="L126" s="181"/>
      <c r="M126" s="181"/>
    </row>
    <row r="127" spans="1:13" ht="15">
      <c r="A127" s="180"/>
      <c r="B127" s="181"/>
      <c r="C127" s="181"/>
      <c r="D127" s="181"/>
      <c r="E127" s="187"/>
      <c r="F127" s="181"/>
      <c r="G127" s="181"/>
      <c r="H127" s="181"/>
      <c r="I127" s="181"/>
      <c r="J127" s="181"/>
      <c r="K127" s="181"/>
      <c r="L127" s="181"/>
      <c r="M127" s="181"/>
    </row>
    <row r="128" spans="1:13" ht="15.75" thickBot="1">
      <c r="A128" s="180"/>
      <c r="B128" s="181"/>
      <c r="C128" s="181"/>
      <c r="D128" s="380">
        <v>8</v>
      </c>
      <c r="E128" s="251"/>
      <c r="F128" s="381">
        <v>9</v>
      </c>
      <c r="G128" s="348"/>
      <c r="H128" s="181"/>
      <c r="I128" s="181"/>
      <c r="J128" s="181"/>
      <c r="K128" s="181"/>
      <c r="L128" s="181"/>
      <c r="M128" s="181"/>
    </row>
    <row r="129" spans="1:13" ht="15">
      <c r="A129" s="180"/>
      <c r="B129" s="181"/>
      <c r="C129" s="181"/>
      <c r="D129" s="382"/>
      <c r="E129" s="383"/>
      <c r="F129" s="384"/>
      <c r="G129" s="258"/>
      <c r="H129" s="181"/>
      <c r="I129" s="181"/>
      <c r="J129" s="181"/>
      <c r="K129" s="181"/>
      <c r="L129" s="181"/>
      <c r="M129" s="181"/>
    </row>
    <row r="130" spans="1:13" ht="15">
      <c r="A130" s="180"/>
      <c r="B130" s="181"/>
      <c r="C130" s="181"/>
      <c r="D130" s="382"/>
      <c r="E130" s="385"/>
      <c r="F130" s="195"/>
      <c r="G130" s="181"/>
      <c r="H130" s="181"/>
      <c r="I130" s="181"/>
      <c r="J130" s="181"/>
      <c r="K130" s="181"/>
      <c r="L130" s="181"/>
      <c r="M130" s="181"/>
    </row>
    <row r="131" spans="1:13" ht="15">
      <c r="A131" s="180"/>
      <c r="B131" s="181"/>
      <c r="C131" s="181"/>
      <c r="D131" s="382">
        <v>10</v>
      </c>
      <c r="E131" s="385"/>
      <c r="F131" s="386">
        <v>11</v>
      </c>
      <c r="G131" s="181"/>
      <c r="H131" s="181"/>
      <c r="I131" s="181"/>
      <c r="J131" s="181"/>
      <c r="K131" s="181"/>
      <c r="L131" s="181"/>
      <c r="M131" s="181"/>
    </row>
    <row r="132" spans="1:13" ht="15">
      <c r="A132" s="180"/>
      <c r="B132" s="181"/>
      <c r="C132" s="181"/>
      <c r="D132" s="382"/>
      <c r="E132" s="385"/>
      <c r="F132" s="202"/>
      <c r="G132" s="181"/>
      <c r="H132" s="181"/>
      <c r="I132" s="181"/>
      <c r="J132" s="181"/>
      <c r="K132" s="181"/>
      <c r="L132" s="181"/>
      <c r="M132" s="181"/>
    </row>
    <row r="133" spans="1:13" ht="15.75" thickBot="1">
      <c r="A133" s="180"/>
      <c r="B133" s="181"/>
      <c r="C133" s="181"/>
      <c r="D133" s="382"/>
      <c r="E133" s="387">
        <v>12</v>
      </c>
      <c r="F133" s="202"/>
      <c r="G133" s="181"/>
      <c r="H133" s="181"/>
      <c r="I133" s="181"/>
      <c r="J133" s="181"/>
      <c r="K133" s="181"/>
      <c r="L133" s="181"/>
      <c r="M133" s="181"/>
    </row>
    <row r="134" spans="1:13" ht="15">
      <c r="A134" s="180"/>
      <c r="B134" s="181"/>
      <c r="C134" s="181"/>
      <c r="D134" s="382"/>
      <c r="E134" s="388"/>
      <c r="F134" s="202"/>
      <c r="G134" s="181"/>
      <c r="H134" s="181"/>
      <c r="I134" s="181"/>
      <c r="J134" s="181"/>
      <c r="K134" s="181"/>
      <c r="L134" s="181"/>
      <c r="M134" s="181"/>
    </row>
    <row r="135" spans="1:13" ht="15">
      <c r="A135" s="180"/>
      <c r="B135" s="181"/>
      <c r="C135" s="180" t="s">
        <v>1</v>
      </c>
      <c r="D135" s="193" t="s">
        <v>2</v>
      </c>
      <c r="E135" s="389" t="s">
        <v>14</v>
      </c>
      <c r="F135" s="202"/>
      <c r="G135" s="180" t="s">
        <v>1</v>
      </c>
      <c r="H135" s="180" t="s">
        <v>2</v>
      </c>
      <c r="I135" s="180" t="s">
        <v>14</v>
      </c>
      <c r="J135" s="181"/>
      <c r="K135" s="181"/>
      <c r="L135" s="181"/>
      <c r="M135" s="181"/>
    </row>
    <row r="136" spans="1:13" ht="15">
      <c r="A136" s="180"/>
      <c r="B136" s="181" t="s">
        <v>48</v>
      </c>
      <c r="C136" s="181" t="s">
        <v>51</v>
      </c>
      <c r="D136" s="382"/>
      <c r="E136" s="389"/>
      <c r="F136" s="202"/>
      <c r="G136" s="346" t="e">
        <f>SUM(#REF!)</f>
        <v>#REF!</v>
      </c>
      <c r="H136" s="346"/>
      <c r="I136" s="181"/>
      <c r="J136" s="181"/>
      <c r="K136" s="181"/>
      <c r="L136" s="181"/>
      <c r="M136" s="181"/>
    </row>
    <row r="137" spans="1:13" ht="15">
      <c r="A137" s="180"/>
      <c r="B137" s="181" t="s">
        <v>63</v>
      </c>
      <c r="C137" s="181"/>
      <c r="D137" s="382"/>
      <c r="E137" s="389"/>
      <c r="F137" s="202"/>
      <c r="G137" s="181"/>
      <c r="H137" s="181"/>
      <c r="I137" s="181"/>
      <c r="J137" s="181"/>
      <c r="K137" s="181"/>
      <c r="L137" s="181"/>
      <c r="M137" s="181"/>
    </row>
    <row r="138" spans="1:13" ht="15">
      <c r="A138" s="180"/>
      <c r="B138" s="181" t="s">
        <v>64</v>
      </c>
      <c r="C138" s="181"/>
      <c r="D138" s="382"/>
      <c r="E138" s="389"/>
      <c r="F138" s="202"/>
      <c r="G138" s="181"/>
      <c r="H138" s="181"/>
      <c r="I138" s="181"/>
      <c r="J138" s="181"/>
      <c r="K138" s="181"/>
      <c r="L138" s="181"/>
      <c r="M138" s="181"/>
    </row>
    <row r="139" spans="1:13" ht="15">
      <c r="A139" s="180"/>
      <c r="B139" s="181" t="s">
        <v>65</v>
      </c>
      <c r="C139" s="181"/>
      <c r="D139" s="382"/>
      <c r="E139" s="389"/>
      <c r="F139" s="202"/>
      <c r="G139" s="181"/>
      <c r="H139" s="181"/>
      <c r="I139" s="181"/>
      <c r="J139" s="181"/>
      <c r="K139" s="181"/>
      <c r="L139" s="181"/>
      <c r="M139" s="181"/>
    </row>
    <row r="140" spans="1:13" ht="15">
      <c r="A140" s="180"/>
      <c r="B140" s="181" t="s">
        <v>66</v>
      </c>
      <c r="C140" s="181" t="s">
        <v>59</v>
      </c>
      <c r="D140" s="382"/>
      <c r="E140" s="389"/>
      <c r="F140" s="202"/>
      <c r="G140" s="181"/>
      <c r="H140" s="181"/>
      <c r="I140" s="181"/>
      <c r="J140" s="181"/>
      <c r="K140" s="181"/>
      <c r="L140" s="181"/>
      <c r="M140" s="181"/>
    </row>
    <row r="141" spans="1:13" ht="15">
      <c r="A141" s="180"/>
      <c r="B141" s="181"/>
      <c r="C141" s="181"/>
      <c r="D141" s="181"/>
      <c r="E141" s="180"/>
      <c r="F141" s="181"/>
      <c r="G141" s="181"/>
      <c r="H141" s="181"/>
      <c r="I141" s="181"/>
      <c r="J141" s="181"/>
      <c r="K141" s="181"/>
      <c r="L141" s="181"/>
      <c r="M141" s="181"/>
    </row>
    <row r="142" spans="1:13" ht="15">
      <c r="A142" s="180"/>
      <c r="B142" s="181"/>
      <c r="C142" s="181"/>
      <c r="D142" s="181"/>
      <c r="E142" s="180"/>
      <c r="F142" s="181"/>
      <c r="G142" s="181"/>
      <c r="H142" s="181"/>
      <c r="I142" s="181"/>
      <c r="J142" s="181"/>
      <c r="K142" s="181"/>
      <c r="L142" s="181"/>
      <c r="M142" s="181"/>
    </row>
    <row r="143" spans="1:13" ht="15">
      <c r="A143" s="180"/>
      <c r="B143" s="181"/>
      <c r="C143" s="181"/>
      <c r="D143" s="181"/>
      <c r="E143" s="180"/>
      <c r="F143" s="181"/>
      <c r="G143" s="181"/>
      <c r="H143" s="181"/>
      <c r="I143" s="181"/>
      <c r="J143" s="181"/>
      <c r="K143" s="181"/>
      <c r="L143" s="181"/>
      <c r="M143" s="181"/>
    </row>
    <row r="144" spans="1:13" ht="15">
      <c r="A144" s="180"/>
      <c r="B144" s="181"/>
      <c r="C144" s="181"/>
      <c r="D144" s="181"/>
      <c r="E144" s="180"/>
      <c r="F144" s="181"/>
      <c r="G144" s="181"/>
      <c r="H144" s="181"/>
      <c r="I144" s="181"/>
      <c r="J144" s="181"/>
      <c r="K144" s="181"/>
      <c r="L144" s="181"/>
      <c r="M144" s="181"/>
    </row>
    <row r="145" spans="1:13" ht="15">
      <c r="A145" s="180"/>
      <c r="B145" s="181"/>
      <c r="C145" s="181"/>
      <c r="D145" s="181"/>
      <c r="E145" s="180"/>
      <c r="F145" s="181"/>
      <c r="G145" s="181"/>
      <c r="H145" s="181"/>
      <c r="I145" s="181"/>
      <c r="J145" s="181"/>
      <c r="K145" s="181"/>
      <c r="L145" s="181"/>
      <c r="M145" s="181"/>
    </row>
    <row r="146" spans="1:13" ht="15">
      <c r="A146" s="180"/>
      <c r="B146" s="181"/>
      <c r="C146" s="181"/>
      <c r="D146" s="181"/>
      <c r="E146" s="180"/>
      <c r="F146" s="181"/>
      <c r="G146" s="181"/>
      <c r="H146" s="181"/>
      <c r="I146" s="181"/>
      <c r="J146" s="181"/>
      <c r="K146" s="181"/>
      <c r="L146" s="181"/>
      <c r="M146" s="181"/>
    </row>
  </sheetData>
  <sheetProtection sheet="1" objects="1" scenarios="1"/>
  <mergeCells count="10">
    <mergeCell ref="E113:F113"/>
    <mergeCell ref="E103:F103"/>
    <mergeCell ref="E104:F104"/>
    <mergeCell ref="D108:D109"/>
    <mergeCell ref="G108:G109"/>
    <mergeCell ref="E79:F79"/>
    <mergeCell ref="E89:F89"/>
    <mergeCell ref="D84:D85"/>
    <mergeCell ref="G84:G85"/>
    <mergeCell ref="E80:F80"/>
  </mergeCells>
  <printOptions/>
  <pageMargins left="0.15748031496062992" right="0.4724409448818898" top="0" bottom="0" header="0.2755905511811024" footer="0.2362204724409449"/>
  <pageSetup fitToHeight="1" fitToWidth="1" horizontalDpi="300" verticalDpi="300" orientation="portrait" paperSize="9" scale="47" r:id="rId3"/>
  <headerFooter alignWithMargins="0">
    <oddHeader>&amp;C&amp;D   &amp;T  Folder:-- &amp;F   &amp;R    File:-  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5"/>
  <sheetViews>
    <sheetView zoomScale="75" zoomScaleNormal="75" workbookViewId="0" topLeftCell="A1">
      <selection activeCell="F6" sqref="F6"/>
    </sheetView>
  </sheetViews>
  <sheetFormatPr defaultColWidth="8.88671875" defaultRowHeight="15"/>
  <cols>
    <col min="2" max="2" width="12.5546875" style="0" customWidth="1"/>
    <col min="3" max="3" width="12.99609375" style="0" customWidth="1"/>
    <col min="4" max="4" width="10.77734375" style="0" customWidth="1"/>
    <col min="5" max="5" width="14.6640625" style="0" customWidth="1"/>
    <col min="6" max="6" width="11.3359375" style="0" customWidth="1"/>
    <col min="7" max="7" width="9.99609375" style="0" customWidth="1"/>
    <col min="8" max="8" width="9.88671875" style="0" bestFit="1" customWidth="1"/>
  </cols>
  <sheetData>
    <row r="4" ht="15">
      <c r="B4" t="s">
        <v>89</v>
      </c>
    </row>
    <row r="5" ht="15">
      <c r="D5" t="s">
        <v>5</v>
      </c>
    </row>
    <row r="6" spans="2:3" ht="15">
      <c r="B6" s="60">
        <f>SUM(wl)</f>
        <v>14.2</v>
      </c>
      <c r="C6" t="s">
        <v>98</v>
      </c>
    </row>
    <row r="7" spans="2:11" ht="15">
      <c r="B7" s="1" t="s">
        <v>12</v>
      </c>
      <c r="C7" s="1"/>
      <c r="D7" s="1"/>
      <c r="E7" s="1"/>
      <c r="F7" s="1"/>
      <c r="G7" s="1"/>
      <c r="H7" s="1"/>
      <c r="I7" s="1"/>
      <c r="J7" s="1"/>
      <c r="K7" s="1"/>
    </row>
    <row r="8" spans="1:12" ht="15">
      <c r="A8" s="3"/>
      <c r="B8" s="36"/>
      <c r="C8" s="54"/>
      <c r="D8" s="54"/>
      <c r="E8" s="54"/>
      <c r="F8" s="54"/>
      <c r="G8" s="3"/>
      <c r="H8" s="5"/>
      <c r="I8" s="5"/>
      <c r="J8" s="5"/>
      <c r="K8" s="9"/>
      <c r="L8" s="4"/>
    </row>
    <row r="9" spans="1:12" ht="15">
      <c r="A9" s="3"/>
      <c r="B9" s="11" t="s">
        <v>12</v>
      </c>
      <c r="C9" s="12"/>
      <c r="D9" s="24"/>
      <c r="E9" s="25"/>
      <c r="F9" s="12"/>
      <c r="G9" s="12"/>
      <c r="H9" s="12"/>
      <c r="I9" s="12"/>
      <c r="J9" s="12"/>
      <c r="K9" s="12"/>
      <c r="L9" s="4"/>
    </row>
    <row r="10" spans="1:12" ht="15">
      <c r="A10" s="3"/>
      <c r="B10" s="15" t="s">
        <v>10</v>
      </c>
      <c r="C10" s="16"/>
      <c r="D10" s="16"/>
      <c r="E10" s="16"/>
      <c r="F10" s="16"/>
      <c r="G10" s="16"/>
      <c r="H10" s="16"/>
      <c r="I10" s="16"/>
      <c r="J10" s="12"/>
      <c r="K10" s="12"/>
      <c r="L10" s="4"/>
    </row>
    <row r="11" spans="1:12" ht="15">
      <c r="A11" s="3"/>
      <c r="B11" s="17"/>
      <c r="C11" s="16"/>
      <c r="D11" s="16"/>
      <c r="E11" s="16"/>
      <c r="F11" s="16"/>
      <c r="G11" s="16"/>
      <c r="H11" s="16"/>
      <c r="I11" s="16"/>
      <c r="J11" s="12"/>
      <c r="K11" s="12"/>
      <c r="L11" s="4"/>
    </row>
    <row r="12" spans="1:12" ht="15">
      <c r="A12" s="3"/>
      <c r="B12" s="18" t="s">
        <v>13</v>
      </c>
      <c r="C12" s="19" t="s">
        <v>2</v>
      </c>
      <c r="D12" s="19" t="s">
        <v>14</v>
      </c>
      <c r="E12" s="19"/>
      <c r="F12" s="19" t="s">
        <v>1</v>
      </c>
      <c r="G12" s="19" t="s">
        <v>2</v>
      </c>
      <c r="H12" s="19" t="s">
        <v>14</v>
      </c>
      <c r="I12" s="19"/>
      <c r="J12" s="13" t="s">
        <v>15</v>
      </c>
      <c r="K12" s="10" t="s">
        <v>16</v>
      </c>
      <c r="L12" s="4"/>
    </row>
    <row r="13" spans="1:12" ht="15">
      <c r="A13" s="3"/>
      <c r="B13" s="17" t="s">
        <v>17</v>
      </c>
      <c r="C13" s="16"/>
      <c r="D13" s="16"/>
      <c r="E13" s="16"/>
      <c r="F13" s="16"/>
      <c r="G13" s="16"/>
      <c r="H13" s="16"/>
      <c r="I13" s="16"/>
      <c r="J13" s="12"/>
      <c r="K13" s="12"/>
      <c r="L13" s="4"/>
    </row>
    <row r="14" spans="1:12" ht="15">
      <c r="A14" s="3"/>
      <c r="B14" s="17" t="s">
        <v>21</v>
      </c>
      <c r="C14" s="16" t="s">
        <v>19</v>
      </c>
      <c r="D14" s="16"/>
      <c r="E14" s="16"/>
      <c r="F14" s="16"/>
      <c r="G14" s="16" t="s">
        <v>20</v>
      </c>
      <c r="H14" s="16"/>
      <c r="I14" s="16"/>
      <c r="J14" s="12"/>
      <c r="K14" s="12"/>
      <c r="L14" s="4"/>
    </row>
    <row r="15" spans="1:12" ht="15">
      <c r="A15" s="3"/>
      <c r="B15" s="20" t="s">
        <v>108</v>
      </c>
      <c r="C15" s="16"/>
      <c r="D15" s="21"/>
      <c r="E15" s="16"/>
      <c r="F15" s="1"/>
      <c r="G15" s="1"/>
      <c r="H15" s="16"/>
      <c r="I15" s="16"/>
      <c r="J15" s="12"/>
      <c r="K15" s="12"/>
      <c r="L15" s="4"/>
    </row>
    <row r="16" spans="1:12" ht="15.75">
      <c r="A16" s="3"/>
      <c r="B16" s="62">
        <f>SUM(Quads!B54)</f>
        <v>1.2192</v>
      </c>
      <c r="C16" s="62">
        <f>SUM(Quads!C54)</f>
        <v>-2.6791065215972742</v>
      </c>
      <c r="D16" s="63">
        <f>SUM(Quads!D54)</f>
        <v>27.320893478402727</v>
      </c>
      <c r="E16" s="28"/>
      <c r="F16" s="62">
        <f>SUM(Quads!F54)</f>
        <v>1.2192</v>
      </c>
      <c r="G16" s="63">
        <f>SUM(Quads!G54)</f>
        <v>2.6791065215972742</v>
      </c>
      <c r="H16" s="63">
        <f>SUM(Quads!H54)</f>
        <v>27.320893478402727</v>
      </c>
      <c r="I16" s="16"/>
      <c r="J16" s="12">
        <f>SUM(Quads!J54)</f>
        <v>0.0018</v>
      </c>
      <c r="K16" s="12">
        <v>13</v>
      </c>
      <c r="L16" s="4"/>
    </row>
    <row r="17" spans="1:12" ht="15">
      <c r="A17" s="3"/>
      <c r="B17" s="62">
        <f>SUM(Quads!B55)</f>
        <v>1.2192</v>
      </c>
      <c r="C17" s="63">
        <f>SUM(Quads!C55)</f>
        <v>-2.6791065215972742</v>
      </c>
      <c r="D17" s="63">
        <f>SUM(Quads!D55)</f>
        <v>27.320893478402727</v>
      </c>
      <c r="E17" s="30"/>
      <c r="F17" s="62">
        <f>SUM(Quads!F55)</f>
        <v>1.2192</v>
      </c>
      <c r="G17" s="63">
        <f>SUM(Quads!G55)</f>
        <v>-2.6791065215972742</v>
      </c>
      <c r="H17" s="63">
        <f>SUM(Quads!H55)</f>
        <v>32.67910652159728</v>
      </c>
      <c r="I17" s="16"/>
      <c r="J17" s="12">
        <f>SUM(Quads!J55)</f>
        <v>0.0018</v>
      </c>
      <c r="K17" s="12">
        <v>13</v>
      </c>
      <c r="L17" s="4"/>
    </row>
    <row r="18" spans="1:12" ht="15.75">
      <c r="A18" s="3"/>
      <c r="B18" s="62">
        <f>SUM(Quads!B56)</f>
        <v>1.2192</v>
      </c>
      <c r="C18" s="63">
        <f>SUM(Quads!C56)</f>
        <v>-2.6791065215972742</v>
      </c>
      <c r="D18" s="63">
        <f>SUM(Quads!D56)</f>
        <v>32.67910652159728</v>
      </c>
      <c r="E18" s="28"/>
      <c r="F18" s="62">
        <f>SUM(Quads!F56)</f>
        <v>1.2192</v>
      </c>
      <c r="G18" s="63">
        <f>SUM(Quads!G56)</f>
        <v>2.6791065215972742</v>
      </c>
      <c r="H18" s="63">
        <f>SUM(Quads!H56)</f>
        <v>32.67910652159728</v>
      </c>
      <c r="I18" s="16"/>
      <c r="J18" s="12">
        <f>SUM(Quads!J56)</f>
        <v>0.0018</v>
      </c>
      <c r="K18" s="12">
        <v>13</v>
      </c>
      <c r="L18" s="4"/>
    </row>
    <row r="19" spans="1:12" ht="15">
      <c r="A19" s="3"/>
      <c r="B19" s="62">
        <f>SUM(Quads!B57)</f>
        <v>1.2192</v>
      </c>
      <c r="C19" s="62">
        <f>SUM(Quads!C57)</f>
        <v>2.6791065215972742</v>
      </c>
      <c r="D19" s="63">
        <f>SUM(Quads!D57)</f>
        <v>32.67910652159728</v>
      </c>
      <c r="E19" s="30"/>
      <c r="F19" s="62">
        <f>SUM(Quads!F57)</f>
        <v>1.2192</v>
      </c>
      <c r="G19" s="63">
        <f>SUM(Quads!G57)</f>
        <v>2.6791065215972742</v>
      </c>
      <c r="H19" s="63">
        <f>SUM(Quads!H57)</f>
        <v>27.320893478402727</v>
      </c>
      <c r="I19" s="16"/>
      <c r="J19" s="12">
        <f>SUM(Quads!J57)</f>
        <v>0.0018</v>
      </c>
      <c r="K19" s="12">
        <v>13</v>
      </c>
      <c r="L19" s="4"/>
    </row>
    <row r="20" spans="1:12" ht="15">
      <c r="A20" s="3"/>
      <c r="B20" s="31"/>
      <c r="C20" s="30"/>
      <c r="D20" s="30"/>
      <c r="E20" s="30"/>
      <c r="F20" s="30"/>
      <c r="G20" s="30"/>
      <c r="H20" s="30"/>
      <c r="I20" s="16"/>
      <c r="J20" s="12"/>
      <c r="K20" s="12"/>
      <c r="L20" s="4"/>
    </row>
    <row r="21" spans="1:12" ht="15">
      <c r="A21" s="3"/>
      <c r="B21" s="30"/>
      <c r="C21" s="30"/>
      <c r="D21" s="30"/>
      <c r="E21" s="30"/>
      <c r="F21" s="30"/>
      <c r="G21" s="30"/>
      <c r="H21" s="30"/>
      <c r="I21" s="16"/>
      <c r="J21" s="12"/>
      <c r="K21" s="12"/>
      <c r="L21" s="4"/>
    </row>
    <row r="22" spans="1:12" ht="15">
      <c r="A22" s="3"/>
      <c r="B22" s="32" t="s">
        <v>109</v>
      </c>
      <c r="C22" s="30"/>
      <c r="D22" s="30"/>
      <c r="E22" s="30"/>
      <c r="F22" s="30"/>
      <c r="G22" s="30"/>
      <c r="H22" s="30"/>
      <c r="I22" s="16"/>
      <c r="J22" s="12"/>
      <c r="K22" s="12"/>
      <c r="L22" s="4"/>
    </row>
    <row r="23" spans="1:12" ht="15">
      <c r="A23" s="3"/>
      <c r="B23" s="29">
        <f>SUM(Quads!B60)</f>
        <v>-1.2192</v>
      </c>
      <c r="C23" s="29">
        <f>SUM(Quads!C60)</f>
        <v>-2.736257216549725</v>
      </c>
      <c r="D23" s="29">
        <f>SUM(Quads!D60)</f>
        <v>27.263742783450276</v>
      </c>
      <c r="E23" s="30"/>
      <c r="F23" s="29">
        <f>SUM(Quads!F60)</f>
        <v>-1.2192</v>
      </c>
      <c r="G23" s="29">
        <f>SUM(Quads!G60)</f>
        <v>2.736257216549725</v>
      </c>
      <c r="H23" s="29">
        <f>SUM(Quads!H60)</f>
        <v>27.263742783450276</v>
      </c>
      <c r="I23" s="16"/>
      <c r="J23" s="12">
        <f>SUM(J16)</f>
        <v>0.0018</v>
      </c>
      <c r="K23" s="12">
        <v>13</v>
      </c>
      <c r="L23" s="4"/>
    </row>
    <row r="24" spans="1:12" ht="15">
      <c r="A24" s="3"/>
      <c r="B24" s="29">
        <f>SUM(Quads!B61)</f>
        <v>-1.2192</v>
      </c>
      <c r="C24" s="29">
        <f>SUM(Quads!C61)</f>
        <v>-2.736257216549725</v>
      </c>
      <c r="D24" s="29">
        <f>SUM(Quads!D61)</f>
        <v>27.263742783450276</v>
      </c>
      <c r="E24" s="30"/>
      <c r="F24" s="29">
        <f>SUM(Quads!F61)</f>
        <v>-1.2192</v>
      </c>
      <c r="G24" s="29">
        <f>SUM(Quads!G61)</f>
        <v>-2.736257216549725</v>
      </c>
      <c r="H24" s="29">
        <f>SUM(Quads!H61)</f>
        <v>32.736257216549724</v>
      </c>
      <c r="I24" s="16"/>
      <c r="J24" s="12">
        <f>SUM(J16)</f>
        <v>0.0018</v>
      </c>
      <c r="K24" s="12">
        <v>13</v>
      </c>
      <c r="L24" s="4"/>
    </row>
    <row r="25" spans="1:12" ht="15">
      <c r="A25" s="3"/>
      <c r="B25" s="29">
        <f>SUM(Quads!B62)</f>
        <v>-1.2192</v>
      </c>
      <c r="C25" s="29">
        <f>SUM(Quads!C62)</f>
        <v>-2.736257216549725</v>
      </c>
      <c r="D25" s="29">
        <f>SUM(Quads!D62)</f>
        <v>32.736257216549724</v>
      </c>
      <c r="E25" s="30"/>
      <c r="F25" s="29">
        <f>SUM(Quads!F62)</f>
        <v>-1.2192</v>
      </c>
      <c r="G25" s="29">
        <f>SUM(Quads!G62)</f>
        <v>2.736257216549725</v>
      </c>
      <c r="H25" s="29">
        <f>SUM(Quads!H62)</f>
        <v>32.736257216549724</v>
      </c>
      <c r="I25" s="16"/>
      <c r="J25" s="12">
        <f>SUM(J16)</f>
        <v>0.0018</v>
      </c>
      <c r="K25" s="12">
        <v>13</v>
      </c>
      <c r="L25" s="4"/>
    </row>
    <row r="26" spans="1:12" ht="15">
      <c r="A26" s="3"/>
      <c r="B26" s="29">
        <f>SUM(Quads!B63)</f>
        <v>-1.2192</v>
      </c>
      <c r="C26" s="29">
        <f>SUM(Quads!C63)</f>
        <v>2.736257216549725</v>
      </c>
      <c r="D26" s="29">
        <f>SUM(Quads!D63)</f>
        <v>32.736257216549724</v>
      </c>
      <c r="E26" s="30"/>
      <c r="F26" s="29">
        <f>SUM(Quads!F63)</f>
        <v>-1.2192</v>
      </c>
      <c r="G26" s="29">
        <f>SUM(Quads!G63)</f>
        <v>2.736257216549725</v>
      </c>
      <c r="H26" s="29">
        <f>SUM(Quads!H63)</f>
        <v>27.263742783450276</v>
      </c>
      <c r="I26" s="16"/>
      <c r="J26" s="12">
        <f>SUM(J16)</f>
        <v>0.0018</v>
      </c>
      <c r="K26" s="12">
        <v>13</v>
      </c>
      <c r="L26" s="4"/>
    </row>
    <row r="27" spans="1:12" ht="15">
      <c r="A27" s="3"/>
      <c r="B27" s="7" t="s">
        <v>10</v>
      </c>
      <c r="C27" s="16"/>
      <c r="D27" s="16"/>
      <c r="E27" s="16"/>
      <c r="F27" s="16"/>
      <c r="G27" s="16"/>
      <c r="H27" s="16"/>
      <c r="I27" s="16"/>
      <c r="J27" s="12"/>
      <c r="K27" s="12">
        <v>13</v>
      </c>
      <c r="L27" s="4"/>
    </row>
    <row r="28" spans="1:12" ht="15">
      <c r="A28" s="3"/>
      <c r="B28" s="23" t="s">
        <v>10</v>
      </c>
      <c r="C28" s="16"/>
      <c r="D28" s="16"/>
      <c r="E28" s="16"/>
      <c r="F28" s="16"/>
      <c r="G28" s="16"/>
      <c r="H28" s="16"/>
      <c r="I28" s="16"/>
      <c r="J28" s="12"/>
      <c r="K28" s="12"/>
      <c r="L28" s="4"/>
    </row>
    <row r="29" spans="1:11" ht="15">
      <c r="A29" s="3"/>
      <c r="B29" s="23" t="s">
        <v>10</v>
      </c>
      <c r="C29" s="7" t="s">
        <v>161</v>
      </c>
      <c r="D29" s="160">
        <f>SUM(Quads!C3)</f>
        <v>1</v>
      </c>
      <c r="I29" s="2"/>
      <c r="J29" s="2"/>
      <c r="K29" s="2"/>
    </row>
    <row r="30" spans="1:7" ht="15">
      <c r="A30" s="3"/>
      <c r="B30" s="23" t="s">
        <v>116</v>
      </c>
      <c r="C30" s="7" t="s">
        <v>129</v>
      </c>
      <c r="D30" s="170">
        <f ca="1">TODAY()</f>
        <v>38607</v>
      </c>
      <c r="F30" s="82"/>
      <c r="G30" s="82"/>
    </row>
    <row r="31" spans="2:11" ht="15">
      <c r="B31" s="82" t="s">
        <v>10</v>
      </c>
      <c r="C31" s="7" t="s">
        <v>6</v>
      </c>
      <c r="D31" s="85">
        <f>SUM(Quads!C5)</f>
        <v>14.2</v>
      </c>
      <c r="E31" s="84"/>
      <c r="F31" s="7"/>
      <c r="G31" s="7"/>
      <c r="J31" s="82"/>
      <c r="K31" s="7"/>
    </row>
    <row r="32" spans="2:11" ht="15">
      <c r="B32" s="23" t="s">
        <v>10</v>
      </c>
      <c r="C32" s="174" t="s">
        <v>115</v>
      </c>
      <c r="D32" s="166">
        <f>SUM(Quads!G6)</f>
        <v>21.112144929577468</v>
      </c>
      <c r="F32" s="98"/>
      <c r="G32" s="84"/>
      <c r="J32" s="8"/>
      <c r="K32" s="7"/>
    </row>
    <row r="33" spans="2:11" ht="15">
      <c r="B33" s="173" t="s">
        <v>10</v>
      </c>
      <c r="C33" s="97" t="s">
        <v>110</v>
      </c>
      <c r="D33" s="175">
        <f>SUM(Quads!C10)</f>
        <v>100</v>
      </c>
      <c r="E33" s="4"/>
      <c r="H33" s="4"/>
      <c r="J33" s="8"/>
      <c r="K33" s="7"/>
    </row>
    <row r="34" spans="2:11" ht="15">
      <c r="B34" s="173" t="s">
        <v>10</v>
      </c>
      <c r="C34" s="97" t="s">
        <v>111</v>
      </c>
      <c r="D34" s="97">
        <f>SUM(Quads!G5)</f>
        <v>30.48</v>
      </c>
      <c r="E34" s="4"/>
      <c r="H34" s="86"/>
      <c r="I34" s="86"/>
      <c r="J34" s="7"/>
      <c r="K34" s="7"/>
    </row>
    <row r="35" spans="2:11" ht="15">
      <c r="B35" s="173" t="s">
        <v>10</v>
      </c>
      <c r="C35" s="97" t="s">
        <v>146</v>
      </c>
      <c r="D35" s="176">
        <f>SUM(Quads!C41)</f>
        <v>1.4209830455441275</v>
      </c>
      <c r="E35" s="4"/>
      <c r="H35" s="86"/>
      <c r="I35" s="86"/>
      <c r="J35" s="7"/>
      <c r="K35" s="7"/>
    </row>
    <row r="36" spans="2:11" ht="15">
      <c r="B36" s="23" t="s">
        <v>10</v>
      </c>
      <c r="C36" s="410" t="s">
        <v>169</v>
      </c>
      <c r="D36" s="411">
        <f>SUM(Quads!C9)</f>
        <v>8</v>
      </c>
      <c r="E36" s="409"/>
      <c r="H36" s="86"/>
      <c r="I36" s="86"/>
      <c r="J36" s="7"/>
      <c r="K36" s="7"/>
    </row>
    <row r="37" spans="2:11" ht="15">
      <c r="B37" s="23" t="s">
        <v>10</v>
      </c>
      <c r="C37" s="23"/>
      <c r="D37" s="95"/>
      <c r="E37" s="1"/>
      <c r="F37" s="23"/>
      <c r="G37" s="82"/>
      <c r="H37" s="82"/>
      <c r="I37" s="86"/>
      <c r="J37" s="7"/>
      <c r="K37" s="7"/>
    </row>
    <row r="38" spans="2:11" ht="15">
      <c r="B38" s="7" t="s">
        <v>10</v>
      </c>
      <c r="C38" s="159" t="s">
        <v>139</v>
      </c>
      <c r="D38" s="87"/>
      <c r="E38" s="100">
        <f>SUM(Quads!G7)</f>
        <v>0.1136786436435302</v>
      </c>
      <c r="F38" s="4"/>
      <c r="G38" s="8"/>
      <c r="H38" s="82"/>
      <c r="I38" s="86"/>
      <c r="J38" s="7"/>
      <c r="K38" s="7"/>
    </row>
    <row r="39" spans="2:11" ht="15">
      <c r="B39" s="7" t="s">
        <v>10</v>
      </c>
      <c r="C39" s="96" t="s">
        <v>21</v>
      </c>
      <c r="D39" s="97">
        <f>SUM(Quads!C7)</f>
        <v>1019.8</v>
      </c>
      <c r="E39" s="102">
        <f>SUM(Quads!D7)</f>
        <v>0.020886448323200635</v>
      </c>
      <c r="F39" s="4"/>
      <c r="G39" s="8"/>
      <c r="H39" s="82"/>
      <c r="I39" s="86"/>
      <c r="J39" s="7"/>
      <c r="K39" s="7"/>
    </row>
    <row r="40" spans="2:11" ht="15">
      <c r="B40" s="7" t="s">
        <v>10</v>
      </c>
      <c r="C40" s="96" t="s">
        <v>128</v>
      </c>
      <c r="D40" s="97">
        <f>SUM(Quads!C6)</f>
        <v>998.5</v>
      </c>
      <c r="E40" s="102">
        <v>0</v>
      </c>
      <c r="F40" s="86"/>
      <c r="G40" s="7"/>
      <c r="H40" s="82"/>
      <c r="I40" s="86"/>
      <c r="J40" s="7"/>
      <c r="K40" s="7"/>
    </row>
    <row r="41" spans="2:11" ht="15">
      <c r="B41" s="7" t="s">
        <v>10</v>
      </c>
      <c r="C41" s="165"/>
      <c r="D41" s="23"/>
      <c r="E41" s="152"/>
      <c r="F41" s="86"/>
      <c r="G41" s="7"/>
      <c r="H41" s="82"/>
      <c r="I41" s="86"/>
      <c r="J41" s="7"/>
      <c r="K41" s="7"/>
    </row>
    <row r="42" spans="2:11" ht="15">
      <c r="B42" s="7" t="s">
        <v>10</v>
      </c>
      <c r="C42" s="165"/>
      <c r="D42" s="23"/>
      <c r="E42" s="152"/>
      <c r="F42" s="86"/>
      <c r="G42" s="7"/>
      <c r="H42" s="82"/>
      <c r="I42" s="86"/>
      <c r="J42" s="7"/>
      <c r="K42" s="7"/>
    </row>
    <row r="43" spans="2:11" ht="15">
      <c r="B43" s="7" t="s">
        <v>10</v>
      </c>
      <c r="C43" s="161" t="s">
        <v>140</v>
      </c>
      <c r="D43" s="163">
        <f>SUM(Quads!C33)</f>
        <v>3.7428287778850726</v>
      </c>
      <c r="E43" s="152"/>
      <c r="F43" s="86"/>
      <c r="G43" s="7"/>
      <c r="H43" s="82"/>
      <c r="I43" s="86"/>
      <c r="J43" s="7"/>
      <c r="K43" s="7"/>
    </row>
    <row r="44" spans="2:11" ht="15">
      <c r="B44" s="7" t="s">
        <v>10</v>
      </c>
      <c r="C44" s="162" t="s">
        <v>141</v>
      </c>
      <c r="D44" s="164">
        <f>SUM(Quads!C34)</f>
        <v>3.823652065785876</v>
      </c>
      <c r="E44" s="152"/>
      <c r="F44" s="86"/>
      <c r="G44" s="7"/>
      <c r="H44" s="82"/>
      <c r="I44" s="86"/>
      <c r="J44" s="7"/>
      <c r="K44" s="7"/>
    </row>
    <row r="45" spans="2:11" ht="15">
      <c r="B45" s="7" t="s">
        <v>10</v>
      </c>
      <c r="C45" s="23"/>
      <c r="D45" s="23"/>
      <c r="E45" s="152"/>
      <c r="F45" s="8"/>
      <c r="G45" s="7"/>
      <c r="H45" s="82"/>
      <c r="I45" s="86"/>
      <c r="J45" s="7"/>
      <c r="K45" s="7"/>
    </row>
    <row r="46" spans="2:11" ht="15">
      <c r="B46" s="7" t="s">
        <v>10</v>
      </c>
      <c r="C46" s="23" t="s">
        <v>126</v>
      </c>
      <c r="D46" s="95" t="s">
        <v>5</v>
      </c>
      <c r="E46" s="1" t="s">
        <v>6</v>
      </c>
      <c r="F46" s="166" t="s">
        <v>134</v>
      </c>
      <c r="G46" s="7"/>
      <c r="H46" s="82"/>
      <c r="I46" s="86"/>
      <c r="J46" s="7"/>
      <c r="K46" s="7"/>
    </row>
    <row r="47" spans="2:11" ht="15">
      <c r="B47" s="7" t="s">
        <v>10</v>
      </c>
      <c r="C47" s="96" t="s">
        <v>128</v>
      </c>
      <c r="D47" s="153">
        <f>SUM(Quads!C16)</f>
        <v>21.432852172778194</v>
      </c>
      <c r="E47" s="155">
        <f>SUM(Quads!E16)</f>
        <v>14200528.372386886</v>
      </c>
      <c r="F47" s="167">
        <f>SUM(Quads!C8)</f>
        <v>0.985</v>
      </c>
      <c r="G47" s="8"/>
      <c r="H47" s="7"/>
      <c r="I47" s="7"/>
      <c r="J47" s="7"/>
      <c r="K47" s="7"/>
    </row>
    <row r="48" spans="2:11" ht="15.75" thickBot="1">
      <c r="B48" s="7" t="s">
        <v>10</v>
      </c>
      <c r="C48" s="97" t="s">
        <v>105</v>
      </c>
      <c r="D48" s="154">
        <f>SUM(Quads!C21)</f>
        <v>21.8900577323978</v>
      </c>
      <c r="E48" s="81">
        <f>SUM(Quads!E21)</f>
        <v>13903929.770374883</v>
      </c>
      <c r="F48" s="168">
        <f>SUM(F47)</f>
        <v>0.985</v>
      </c>
      <c r="G48" s="8"/>
      <c r="H48" s="7"/>
      <c r="I48" s="7"/>
      <c r="J48" s="7"/>
      <c r="K48" s="7"/>
    </row>
    <row r="49" spans="2:11" ht="15">
      <c r="B49" s="7" t="s">
        <v>10</v>
      </c>
      <c r="C49" s="98"/>
      <c r="D49" s="99" t="s">
        <v>133</v>
      </c>
      <c r="E49" s="79">
        <f>SUM(E47-E48)</f>
        <v>296598.60201200284</v>
      </c>
      <c r="F49" s="22"/>
      <c r="G49" s="8"/>
      <c r="H49" s="7"/>
      <c r="I49" s="7"/>
      <c r="J49" s="7"/>
      <c r="K49" s="7"/>
    </row>
    <row r="50" spans="2:11" ht="15">
      <c r="B50" s="7" t="s">
        <v>10</v>
      </c>
      <c r="C50" s="98"/>
      <c r="D50" s="99"/>
      <c r="E50" s="169"/>
      <c r="F50" s="22"/>
      <c r="G50" s="8"/>
      <c r="H50" s="7"/>
      <c r="I50" s="7"/>
      <c r="J50" s="7"/>
      <c r="K50" s="7"/>
    </row>
    <row r="51" spans="2:11" ht="15">
      <c r="B51" s="7" t="s">
        <v>10</v>
      </c>
      <c r="C51" s="1" t="s">
        <v>8</v>
      </c>
      <c r="D51" s="1" t="s">
        <v>5</v>
      </c>
      <c r="E51" s="2"/>
      <c r="G51" s="8"/>
      <c r="H51" s="7"/>
      <c r="I51" s="7"/>
      <c r="J51" s="7"/>
      <c r="K51" s="7"/>
    </row>
    <row r="52" spans="2:11" ht="15">
      <c r="B52" s="7" t="s">
        <v>10</v>
      </c>
      <c r="C52" s="96" t="s">
        <v>128</v>
      </c>
      <c r="D52" s="156">
        <f>SUM(Quads!D16)</f>
        <v>5.3582130431945485</v>
      </c>
      <c r="F52" s="7"/>
      <c r="G52" s="7"/>
      <c r="H52" s="7"/>
      <c r="I52" s="7"/>
      <c r="J52" s="7"/>
      <c r="K52" s="7"/>
    </row>
    <row r="53" spans="2:11" ht="15">
      <c r="B53" s="7" t="s">
        <v>10</v>
      </c>
      <c r="C53" s="96" t="s">
        <v>21</v>
      </c>
      <c r="D53" s="156">
        <f>SUM(Quads!D21)</f>
        <v>5.47251443309945</v>
      </c>
      <c r="E53" s="82"/>
      <c r="F53" s="7"/>
      <c r="G53" s="7"/>
      <c r="H53" s="7"/>
      <c r="I53" s="7"/>
      <c r="J53" s="7"/>
      <c r="K53" s="7"/>
    </row>
    <row r="54" spans="2:11" ht="15">
      <c r="B54" s="7" t="s">
        <v>10</v>
      </c>
      <c r="C54" s="165"/>
      <c r="D54" s="179"/>
      <c r="E54" s="82"/>
      <c r="F54" s="7"/>
      <c r="G54" s="7"/>
      <c r="H54" s="7"/>
      <c r="I54" s="7"/>
      <c r="J54" s="7"/>
      <c r="K54" s="7"/>
    </row>
    <row r="55" spans="2:11" ht="15">
      <c r="B55" s="7" t="s">
        <v>10</v>
      </c>
      <c r="C55" s="165"/>
      <c r="D55" s="179"/>
      <c r="E55" s="82"/>
      <c r="F55" s="7"/>
      <c r="G55" s="7"/>
      <c r="H55" s="7"/>
      <c r="I55" s="7"/>
      <c r="J55" s="7"/>
      <c r="K55" s="7"/>
    </row>
    <row r="56" spans="2:5" ht="15">
      <c r="B56" t="s">
        <v>10</v>
      </c>
      <c r="C56" t="s">
        <v>127</v>
      </c>
      <c r="D56" t="s">
        <v>138</v>
      </c>
      <c r="E56" s="8"/>
    </row>
    <row r="57" spans="2:5" ht="15">
      <c r="B57" t="s">
        <v>10</v>
      </c>
      <c r="C57" s="96" t="s">
        <v>170</v>
      </c>
      <c r="D57" s="100">
        <f>SUM(Quads!C26)</f>
        <v>-1.2192</v>
      </c>
      <c r="E57" s="4"/>
    </row>
    <row r="58" spans="2:5" ht="15">
      <c r="B58" t="s">
        <v>10</v>
      </c>
      <c r="C58" s="96" t="s">
        <v>171</v>
      </c>
      <c r="D58" s="101">
        <f>SUM(Quads!C31)</f>
        <v>1.2192</v>
      </c>
      <c r="E58" s="4"/>
    </row>
    <row r="59" spans="2:4" ht="15">
      <c r="B59" t="s">
        <v>10</v>
      </c>
      <c r="C59" s="61"/>
      <c r="D59" s="61"/>
    </row>
    <row r="60" spans="2:5" ht="15">
      <c r="B60" s="3" t="s">
        <v>10</v>
      </c>
      <c r="C60" s="171" t="s">
        <v>118</v>
      </c>
      <c r="D60" s="97">
        <f>SUM(Quads!C11)</f>
        <v>1.8</v>
      </c>
      <c r="E60" s="4"/>
    </row>
    <row r="61" spans="2:5" ht="15">
      <c r="B61" s="3" t="s">
        <v>10</v>
      </c>
      <c r="C61" s="171" t="s">
        <v>117</v>
      </c>
      <c r="D61" s="172">
        <f>SUM(Quads!G8)</f>
        <v>0.07086600000000001</v>
      </c>
      <c r="E61" s="4"/>
    </row>
    <row r="62" spans="2:4" ht="15">
      <c r="B62" t="s">
        <v>10</v>
      </c>
      <c r="C62" s="2"/>
      <c r="D62" s="2"/>
    </row>
    <row r="63" ht="15">
      <c r="B63" t="s">
        <v>10</v>
      </c>
    </row>
    <row r="64" ht="15">
      <c r="B64" t="s">
        <v>10</v>
      </c>
    </row>
    <row r="65" ht="15">
      <c r="B65" t="s">
        <v>10</v>
      </c>
    </row>
  </sheetData>
  <sheetProtection sheet="1" objects="1" scenarios="1"/>
  <printOptions/>
  <pageMargins left="0.42" right="0.27" top="0.4" bottom="0.35" header="0.16" footer="0.28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